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21" activeTab="1"/>
  </bookViews>
  <sheets>
    <sheet name="EA" sheetId="1" r:id="rId1"/>
    <sheet name="ESF" sheetId="2" r:id="rId2"/>
    <sheet name="ECSF" sheetId="3" r:id="rId3"/>
    <sheet name="EAA" sheetId="4" r:id="rId4"/>
    <sheet name="EADP" sheetId="5" r:id="rId5"/>
    <sheet name="EVHP" sheetId="6" r:id="rId6"/>
    <sheet name="EFE" sheetId="7" r:id="rId7"/>
    <sheet name="PT_ESF_ECSF" sheetId="8" state="hidden" r:id="rId8"/>
    <sheet name="PC" sheetId="9" r:id="rId9"/>
    <sheet name="NOTAS" sheetId="10" r:id="rId10"/>
    <sheet name="EAI" sheetId="11" r:id="rId11"/>
    <sheet name="CAdmon" sheetId="12" r:id="rId12"/>
    <sheet name="COG" sheetId="13" r:id="rId13"/>
    <sheet name="CTG" sheetId="14" r:id="rId14"/>
    <sheet name="CFG" sheetId="15" r:id="rId15"/>
    <sheet name="EN" sheetId="16" r:id="rId16"/>
    <sheet name="ID" sheetId="17" r:id="rId17"/>
    <sheet name="IPF" sheetId="18" r:id="rId18"/>
    <sheet name="CProg" sheetId="19" r:id="rId19"/>
    <sheet name="PyPI" sheetId="20" r:id="rId20"/>
    <sheet name="IR " sheetId="21" r:id="rId21"/>
    <sheet name="Rel Cta Banc" sheetId="22" r:id="rId22"/>
    <sheet name="Esq Bur" sheetId="23" r:id="rId23"/>
    <sheet name="Ayudas" sheetId="24" r:id="rId24"/>
    <sheet name="Gto Federalizado" sheetId="25" r:id="rId25"/>
    <sheet name="BMu" sheetId="26" r:id="rId26"/>
    <sheet name="BInmu" sheetId="27" r:id="rId27"/>
  </sheets>
  <externalReferences>
    <externalReference r:id="rId30"/>
  </externalReferences>
  <definedNames>
    <definedName name="_xlnm.Print_Area" localSheetId="26">'BInmu'!$A$1:$E$37</definedName>
    <definedName name="_xlnm.Print_Area" localSheetId="25">'BMu'!$A$1:$E$1528</definedName>
    <definedName name="_xlnm.Print_Area" localSheetId="0">'EA'!$A$1:$L$65</definedName>
    <definedName name="_xlnm.Print_Area" localSheetId="3">'EAA'!$A$1:$I$44</definedName>
    <definedName name="_xlnm.Print_Area" localSheetId="4">'EADP'!$A$1:$J$51</definedName>
    <definedName name="_xlnm.Print_Area" localSheetId="2">'ECSF'!$A$1:$K$62</definedName>
    <definedName name="_xlnm.Print_Area" localSheetId="6">'EFE'!$A$1:$Q$57</definedName>
    <definedName name="_xlnm.Print_Area" localSheetId="15">'EN'!$B$1:$I$40</definedName>
    <definedName name="_xlnm.Print_Area" localSheetId="1">'ESF'!$A$1:$L$73</definedName>
    <definedName name="_xlnm.Print_Area" localSheetId="5">'EVHP'!$A$1:$I$46</definedName>
    <definedName name="_xlnm.Print_Area" localSheetId="16">'ID'!$A$1:$D$43</definedName>
    <definedName name="_xlnm.Print_Area" localSheetId="17">'IPF'!$A$1:$F$44</definedName>
    <definedName name="_xlnm.Print_Area" localSheetId="9">'NOTAS'!$A$2:$L$426</definedName>
    <definedName name="_xlnm.Print_Area" localSheetId="21">'Rel Cta Banc'!$A$2:$C$40</definedName>
  </definedNames>
  <calcPr fullCalcOnLoad="1"/>
</workbook>
</file>

<file path=xl/comments11.xml><?xml version="1.0" encoding="utf-8"?>
<comments xmlns="http://schemas.openxmlformats.org/spreadsheetml/2006/main">
  <authors>
    <author>DGCG</author>
  </authors>
  <commentList>
    <comment ref="H61" authorId="0">
      <text>
        <r>
          <rPr>
            <b/>
            <sz val="9"/>
            <rFont val="Tahoma"/>
            <family val="2"/>
          </rPr>
          <t>DGCG:
Recaudado menos Estimado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comments13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comments14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comments15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comments19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comments20.xml><?xml version="1.0" encoding="utf-8"?>
<comments xmlns="http://schemas.openxmlformats.org/spreadsheetml/2006/main">
  <authors>
    <author>DGCG</author>
    <author>Compras</author>
  </authors>
  <commentList>
    <comment ref="O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  <comment ref="Q22" authorId="1">
      <text>
        <r>
          <rPr>
            <b/>
            <sz val="9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<sst xmlns="http://schemas.openxmlformats.org/spreadsheetml/2006/main" count="3291" uniqueCount="971">
  <si>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</si>
  <si>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</si>
  <si>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</si>
  <si>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</si>
  <si>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</si>
  <si>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</si>
  <si>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</si>
  <si>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</si>
  <si>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</si>
  <si>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</si>
  <si>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</si>
  <si>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</si>
  <si>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</si>
  <si>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</si>
  <si>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</si>
  <si>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</si>
  <si>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</si>
  <si>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</si>
  <si>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</si>
  <si>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</si>
  <si>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</si>
  <si>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</si>
  <si>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</si>
  <si>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</si>
  <si>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</si>
  <si>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</si>
  <si>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</si>
  <si>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</si>
  <si>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</si>
  <si>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</si>
  <si>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</si>
  <si>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</si>
  <si>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</si>
  <si>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</si>
  <si>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</si>
  <si>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</si>
  <si>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</si>
  <si>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</si>
  <si>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</si>
  <si>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</si>
  <si>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</si>
  <si>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</si>
  <si>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</si>
  <si>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</si>
  <si>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</si>
  <si>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</si>
  <si>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</si>
  <si>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</si>
  <si>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</si>
  <si>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</si>
  <si>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</si>
  <si>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</si>
  <si>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</si>
  <si>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</si>
  <si>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</si>
  <si>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</si>
  <si>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</si>
  <si>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</si>
  <si>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</si>
  <si>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</si>
  <si>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</si>
  <si>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</si>
  <si>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</si>
  <si>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</si>
  <si>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</si>
  <si>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</si>
  <si>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</si>
  <si>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</si>
  <si>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</si>
  <si>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</si>
  <si>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</si>
  <si>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</si>
  <si>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</si>
  <si>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</si>
  <si>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</si>
  <si>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</si>
  <si>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</si>
  <si>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</si>
  <si>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</si>
  <si>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</si>
  <si>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</si>
  <si>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</si>
  <si>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</si>
  <si>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</si>
  <si>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</si>
  <si>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</si>
  <si>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</si>
  <si>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</si>
  <si>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</si>
  <si>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</si>
  <si>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</si>
  <si>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</si>
  <si>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</si>
  <si>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</si>
  <si>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</si>
  <si>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</si>
  <si>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</si>
  <si>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</si>
  <si>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</si>
  <si>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</si>
  <si>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</si>
  <si>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</si>
  <si>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</si>
  <si>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</si>
  <si>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</si>
  <si>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</si>
  <si>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</si>
  <si>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</si>
  <si>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</si>
  <si>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</si>
  <si>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</si>
  <si>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</si>
  <si>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</si>
  <si>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</si>
  <si>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</si>
  <si>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</si>
  <si>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</si>
  <si>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</si>
  <si>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</si>
  <si>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</si>
  <si>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</si>
  <si>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</si>
  <si>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</si>
  <si>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</si>
  <si>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</si>
  <si>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</si>
  <si>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</si>
  <si>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</si>
  <si>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</si>
  <si>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</si>
  <si>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</si>
  <si>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</si>
  <si>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</si>
  <si>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</si>
  <si>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</si>
  <si>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</si>
  <si>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</si>
  <si>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</si>
  <si>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</si>
  <si>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</si>
  <si>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</si>
  <si>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</si>
  <si>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</si>
  <si>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</si>
  <si>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</si>
  <si>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</si>
  <si>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</si>
  <si>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</si>
  <si>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</si>
  <si>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</si>
  <si>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</si>
  <si>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</si>
  <si>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</si>
  <si>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</si>
  <si>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</si>
  <si>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</si>
  <si>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</si>
  <si>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</si>
  <si>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</si>
  <si>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</si>
  <si>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</si>
  <si>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</si>
  <si>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</si>
  <si>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</si>
  <si>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</si>
  <si>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</si>
  <si>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</si>
  <si>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</si>
  <si>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</si>
  <si>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</si>
  <si>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</si>
  <si>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</si>
  <si>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</si>
  <si>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</si>
  <si>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</si>
  <si>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</si>
  <si>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</si>
  <si>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</si>
  <si>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</si>
  <si>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</si>
  <si>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</si>
  <si>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</si>
  <si>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</si>
  <si>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</si>
  <si>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</si>
  <si>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</si>
  <si>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</si>
  <si>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</si>
  <si>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</si>
  <si>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</si>
  <si>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</si>
  <si>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</si>
  <si>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</si>
  <si>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</si>
  <si>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</si>
  <si>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</si>
  <si>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</si>
  <si>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</si>
  <si>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</si>
  <si>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</si>
  <si>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</si>
  <si>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</si>
  <si>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</si>
  <si>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</si>
  <si>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</si>
  <si>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</si>
  <si>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</si>
  <si>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</si>
  <si>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</si>
  <si>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</si>
  <si>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</si>
  <si>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</si>
  <si>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</si>
  <si>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</si>
  <si>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</si>
  <si>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</si>
  <si>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</si>
  <si>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</si>
  <si>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</si>
  <si>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</si>
  <si>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</si>
  <si>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</si>
  <si>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</si>
  <si>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</si>
  <si>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</si>
  <si>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</si>
  <si>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</si>
  <si>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</si>
  <si>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</si>
  <si>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</si>
  <si>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</si>
  <si>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</si>
  <si>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</si>
  <si>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</si>
  <si>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</si>
  <si>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</si>
  <si>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</si>
  <si>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</si>
  <si>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</si>
  <si>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</si>
  <si>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</si>
  <si>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</si>
  <si>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</si>
  <si>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</si>
  <si>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</si>
  <si>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</si>
  <si>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</si>
  <si>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</si>
  <si>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</si>
  <si>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</si>
  <si>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</si>
  <si>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</si>
  <si>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</si>
  <si>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</si>
  <si>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</si>
  <si>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</si>
  <si>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</si>
  <si>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</si>
  <si>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</si>
  <si>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</si>
  <si>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</si>
  <si>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</si>
  <si>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</si>
  <si>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</si>
  <si>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</si>
  <si>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</si>
  <si>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</si>
  <si>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</si>
  <si>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</si>
  <si>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</si>
  <si>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</si>
  <si>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</si>
  <si>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</si>
  <si>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</si>
  <si>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</si>
  <si>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</si>
  <si>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</si>
  <si>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</si>
  <si>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</si>
  <si>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</si>
  <si>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</si>
  <si>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</si>
  <si>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</si>
  <si>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</si>
  <si>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</si>
  <si>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</si>
  <si>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</si>
  <si>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</si>
  <si>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</si>
  <si>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</si>
  <si>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</si>
  <si>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</si>
  <si>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</si>
  <si>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</si>
  <si>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</si>
  <si>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</si>
  <si>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</si>
  <si>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</si>
  <si>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MONTO</t>
  </si>
  <si>
    <t>2013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</si>
  <si>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</si>
  <si>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</si>
  <si>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</si>
  <si>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</si>
  <si>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</si>
  <si>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</si>
  <si>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</si>
  <si>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</si>
  <si>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</si>
  <si>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</si>
  <si>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</si>
  <si>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</si>
  <si>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</si>
  <si>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</si>
  <si>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</si>
  <si>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</si>
  <si>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</si>
  <si>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</si>
  <si>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</si>
  <si>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</si>
  <si>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</si>
  <si>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</si>
  <si>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</si>
  <si>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</si>
  <si>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</si>
  <si>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</si>
  <si>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</si>
  <si>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</si>
  <si>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</si>
  <si>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</si>
  <si>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</si>
  <si>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</si>
  <si>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</si>
  <si>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</si>
  <si>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</si>
  <si>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</si>
  <si>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</si>
  <si>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</si>
  <si>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</si>
  <si>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</si>
  <si>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</si>
  <si>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</si>
  <si>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</si>
  <si>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</si>
  <si>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</si>
  <si>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</si>
  <si>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</si>
  <si>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</si>
  <si>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</si>
  <si>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</si>
  <si>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</si>
  <si>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</si>
  <si>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</si>
  <si>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</si>
  <si>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</si>
  <si>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</si>
  <si>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</si>
  <si>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</si>
  <si>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</si>
  <si>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</si>
  <si>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</si>
  <si>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</si>
  <si>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</si>
  <si>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</si>
  <si>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</si>
  <si>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</si>
  <si>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</si>
  <si>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</si>
  <si>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</si>
  <si>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</si>
  <si>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</si>
  <si>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</si>
  <si>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</si>
  <si>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</si>
  <si>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</si>
  <si>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</si>
  <si>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</si>
  <si>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</si>
  <si>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</si>
  <si>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</si>
  <si>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</si>
  <si>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</si>
  <si>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</si>
  <si>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</si>
  <si>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</si>
  <si>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</si>
  <si>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</si>
  <si>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</si>
  <si>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</si>
  <si>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</si>
  <si>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</si>
  <si>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</si>
  <si>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</si>
  <si>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</si>
  <si>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</si>
  <si>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</si>
  <si>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</si>
  <si>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</si>
  <si>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</si>
  <si>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</si>
  <si>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</si>
  <si>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</si>
  <si>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</si>
  <si>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</si>
  <si>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</si>
  <si>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</si>
  <si>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</si>
  <si>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</si>
  <si>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</si>
  <si>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</si>
  <si>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</si>
  <si>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</si>
  <si>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</si>
  <si>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</si>
  <si>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</si>
  <si>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</si>
  <si>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</si>
  <si>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</si>
  <si>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</si>
  <si>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</si>
  <si>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</si>
  <si>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</si>
  <si>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</si>
  <si>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</si>
  <si>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</si>
  <si>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</si>
  <si>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</si>
  <si>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</si>
  <si>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</si>
  <si>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</si>
  <si>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</si>
  <si>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</si>
  <si>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</si>
  <si>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</si>
  <si>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</si>
  <si>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</si>
  <si>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</si>
  <si>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</si>
  <si>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</si>
  <si>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</si>
  <si>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</si>
  <si>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</si>
  <si>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</si>
  <si>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</si>
  <si>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</si>
  <si>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</si>
  <si>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</si>
  <si>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</si>
  <si>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</si>
  <si>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</si>
  <si>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</si>
  <si>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</si>
  <si>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</si>
  <si>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</si>
  <si>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</si>
  <si>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</si>
  <si>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</si>
  <si>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</si>
  <si>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</si>
  <si>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</si>
  <si>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</si>
  <si>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</si>
  <si>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</si>
  <si>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</si>
  <si>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</si>
  <si>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</si>
  <si>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</si>
  <si>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</si>
  <si>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ADMINISTRACION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</si>
  <si>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</si>
  <si>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</si>
  <si>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</si>
  <si>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</si>
  <si>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</si>
  <si>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</si>
  <si>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</si>
  <si>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</si>
  <si>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</si>
  <si>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</si>
  <si>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</si>
  <si>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</si>
  <si>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</si>
  <si>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</si>
  <si>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</si>
  <si>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</si>
  <si>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</si>
  <si>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</si>
  <si>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</si>
  <si>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</si>
  <si>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</si>
  <si>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</si>
  <si>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</si>
  <si>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</si>
  <si>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</si>
  <si>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</si>
  <si>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</si>
  <si>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</si>
  <si>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</si>
  <si>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</si>
  <si>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</si>
  <si>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</si>
  <si>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</si>
  <si>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</si>
  <si>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</si>
  <si>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 xml:space="preserve">4300 OTROS INGRESOS Y BENEFICIOS
</t>
  </si>
  <si>
    <t>5000 GASTOS Y OTRAS PERDIDAS</t>
  </si>
  <si>
    <t>3110 HACIENDA PUBLICA/PATRIMONIO CONTRIBUIDO</t>
  </si>
  <si>
    <t>1110 EFECTIVO Y EQUIVALENTES</t>
  </si>
  <si>
    <t>7000 CUENTAS DE ORDEN CONTABLES</t>
  </si>
  <si>
    <t>INSTITUTO TECNOLÓGICO SUPERIOR DE PURÍSIMA DEL RINCÓN</t>
  </si>
  <si>
    <t xml:space="preserve"> INSTITUTO TECNOLÓGICO SUPERIOR DE PURÍSIMA DEL RINCÓN</t>
  </si>
  <si>
    <t xml:space="preserve">       INSTITUTO TECNOLÓGICO SUPERIOR DE PURÍSIMA DEL RINCÓN</t>
  </si>
  <si>
    <t>Ente Público:     INSTITUTO TECNOLÓGICO SUPERIOR DE PURÍSIMA DEL RINCÓN</t>
  </si>
  <si>
    <r>
      <t xml:space="preserve">Ente Público: </t>
    </r>
    <r>
      <rPr>
        <b/>
        <u val="single"/>
        <sz val="10"/>
        <rFont val="Arial"/>
        <family val="2"/>
      </rPr>
      <t>INSTITUTO TECNOLÓGICO SUPERIOR DE PURÍSIMA DEL RINCÓN</t>
    </r>
  </si>
  <si>
    <t>C.P. Javier Leobardo Soto Enríquez</t>
  </si>
  <si>
    <t>1230   BIENES INMUEBLES, INFRAESTRUCTURA</t>
  </si>
  <si>
    <t>1244154100  AUTOMÓVILES Y CAMIONES 2011</t>
  </si>
  <si>
    <t>1273034500  SEGURO DE BIENES PAT</t>
  </si>
  <si>
    <t>1273134500  CONSUMO DE SEG. BIEN</t>
  </si>
  <si>
    <t>4221913000  SERVICIOS GENERALES</t>
  </si>
  <si>
    <t>5114141000  APORTACIONES DE SEGURIDAD SOCIAL</t>
  </si>
  <si>
    <t>5115154000  PRESTACIONES CONTRACTUALES</t>
  </si>
  <si>
    <t>5124246000  MATERIAL ELECTRICO Y ELECTRONICO</t>
  </si>
  <si>
    <t>5131311000  SERVICIO DE ENERGÍA ELÉCTRICA</t>
  </si>
  <si>
    <t>5134341000  SERVICIOS FINANCIEROS Y BANCARIOS</t>
  </si>
  <si>
    <t>5139398000  IMPUESTO DE NOMINA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</si>
  <si>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</si>
  <si>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</si>
  <si>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</si>
  <si>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</si>
  <si>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</si>
  <si>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3220000023  RESULTADO DEL EJERCICIO 2015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</si>
  <si>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</si>
  <si>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</si>
  <si>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</si>
  <si>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</si>
  <si>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</si>
  <si>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</si>
  <si>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</si>
  <si>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</si>
  <si>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</si>
  <si>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</si>
  <si>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</si>
  <si>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Entidades Paraestatales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</si>
  <si>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</si>
  <si>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</si>
  <si>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</si>
  <si>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</si>
  <si>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</si>
  <si>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</si>
  <si>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</si>
  <si>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</si>
  <si>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</si>
  <si>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</si>
  <si>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</si>
  <si>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INGRESOS PROPIOS</t>
  </si>
  <si>
    <t>PRODUCTOS</t>
  </si>
  <si>
    <t>PRODUCTOS DE TIPO CORRIENTE</t>
  </si>
  <si>
    <t>Financiamiento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</si>
  <si>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</si>
  <si>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</si>
  <si>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</si>
  <si>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</si>
  <si>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</si>
  <si>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</si>
  <si>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</si>
  <si>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</si>
  <si>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</si>
  <si>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MOBILIARIO Y EQUIPO DE ADMINISTRACIÓN</t>
  </si>
  <si>
    <t>MOBILIARIO Y EQUIPO EDUCACIONAL Y RECREATIVO</t>
  </si>
  <si>
    <t>MAQUINARIA, OTROS EQUIPOS Y HERRAMIENTAS</t>
  </si>
  <si>
    <t>Inversiones Financieras y Otras Provisiones</t>
  </si>
  <si>
    <t>PROVISIONES PARA CONTINGENCIAS Y OTRAS EROGACIONES</t>
  </si>
  <si>
    <r>
      <t xml:space="preserve">Ente Público:          </t>
    </r>
    <r>
      <rPr>
        <b/>
        <u val="single"/>
        <sz val="10"/>
        <rFont val="Arial"/>
        <family val="2"/>
      </rPr>
      <t xml:space="preserve">   INSTITUTO TECNOLÓGICO SUPERIOR DE PURÍSIMA DEL RINCÓN</t>
    </r>
  </si>
  <si>
    <t>P2109</t>
  </si>
  <si>
    <t>P2113</t>
  </si>
  <si>
    <t>P2114</t>
  </si>
  <si>
    <t>P2116</t>
  </si>
  <si>
    <t>P2117</t>
  </si>
  <si>
    <t>OPERACIÓN DE MANTENI</t>
  </si>
  <si>
    <t>LOS CUERPOS ACADÉMIC</t>
  </si>
  <si>
    <t>CURSOS Y EVENTOS DE</t>
  </si>
  <si>
    <t>OPERACIÓN DE SERVICI</t>
  </si>
  <si>
    <t>APLICACIÓN DE PLANES</t>
  </si>
  <si>
    <t>BBVA BANCOMER</t>
  </si>
  <si>
    <t>BAJIO</t>
  </si>
  <si>
    <t>Dra. Mirna Ireri Sánchez Gómez</t>
  </si>
  <si>
    <t>Directora General</t>
  </si>
  <si>
    <t>Subdirector Administrativo</t>
  </si>
  <si>
    <t>4159510701  POR CONCEPTO DE FICHAS</t>
  </si>
  <si>
    <t>4213831000  CONVENIO SERVICIOS PERSONALES</t>
  </si>
  <si>
    <t>4221911000  SERVICIOS PERSONALES</t>
  </si>
  <si>
    <t>4221912000  MATERIALES Y SUMINISTROS</t>
  </si>
  <si>
    <t>5114142000  APORTACIONES A FONDOS DE VIVIENDA</t>
  </si>
  <si>
    <t>5121211000  MATERIALES Y ÚTILES DE OFICINA</t>
  </si>
  <si>
    <t>5122221000  ALIMENTACIÓN DE PERSONAS</t>
  </si>
  <si>
    <t>5124248000  MATERIALES COMPLEMENTARIOS</t>
  </si>
  <si>
    <t>5131314000  TELEFONÍA TRADICIONAL</t>
  </si>
  <si>
    <t>5131318000  SERVICIOS POSTALES Y TELEGRAFICOS</t>
  </si>
  <si>
    <t>5137371000  PASAJES AEREOS</t>
  </si>
  <si>
    <t>5137372000  PASAJES TERRESTRES</t>
  </si>
  <si>
    <t>5137375000  VIATICOS EN EL PAIS</t>
  </si>
  <si>
    <t>5138382000  GASTOS DE ORDEN SOCIAL Y CULTURAL</t>
  </si>
  <si>
    <t>5138385000  GASTOS  DE REPRESENTACION</t>
  </si>
  <si>
    <t>5139392000  OTROS IMPUESTOS Y DERECHOS</t>
  </si>
  <si>
    <t>3220001000  CAPITALIZACIÓN RECURSOS PROPIOS</t>
  </si>
  <si>
    <t>3220690201  APLICACIÓN DE REMANENTE PROPIO</t>
  </si>
  <si>
    <t>3220690202  APLICACIÓN DE REMANENTE FEDERAL</t>
  </si>
  <si>
    <t>3210 Resultado del Ejercicio (Ahorro/Des</t>
  </si>
  <si>
    <t>APROVECHAMIENTOS</t>
  </si>
  <si>
    <t>APROVECHAMIENTOS NO COMPRENDIDOS EN</t>
  </si>
  <si>
    <t>OBRA PÚBLICA EN BIENES PROPIOS</t>
  </si>
  <si>
    <t>Q1470</t>
  </si>
  <si>
    <t>INSTITUTO TECNOLOGIC</t>
  </si>
  <si>
    <t>P2112</t>
  </si>
  <si>
    <t>1241151100  MUEBLES OF.</t>
  </si>
  <si>
    <t>1241351500  E.COMPUTO</t>
  </si>
  <si>
    <t>1241951900  OTROS MOB.</t>
  </si>
  <si>
    <t>1242952900  OTRO MOBILIARIO Y EQ</t>
  </si>
  <si>
    <t>1243153100  EQUIPO MÉDICO Y DE L</t>
  </si>
  <si>
    <t>1246656600  EQUIPOS DE GENERACIÓ</t>
  </si>
  <si>
    <t>4151510253  POR CONCEPTO DE RENT</t>
  </si>
  <si>
    <t>5138383000  CONGRESOS Y CONVENCIONES</t>
  </si>
  <si>
    <t>3220690204  APLICACIÓN DE REMANENTE MUNICIPAL</t>
  </si>
  <si>
    <t>1122602001  CXC ENT FED Y M</t>
  </si>
  <si>
    <t>OTROS RECURSOS</t>
  </si>
  <si>
    <t>Hacienda Pública/Patrimonio Neto Final del Ejercicio 2016</t>
  </si>
  <si>
    <t>Cambios en la Hacienda Pública/Patrimonio Neto del Ejercicio 2017</t>
  </si>
  <si>
    <t>1242152100  EQUIPO Y APARATOS</t>
  </si>
  <si>
    <t>1242352300  CÁMARAS FOTOGRÁFICAS</t>
  </si>
  <si>
    <t>1246256200  MAQUINARIA Y EQUIPO</t>
  </si>
  <si>
    <t>1246456400  SISTEMAS DE AIRE ACO</t>
  </si>
  <si>
    <t>1246556500  EQUIPO DE COMUNICACI</t>
  </si>
  <si>
    <t>1246756700  HERRAMIENTAS Y MÁQUI</t>
  </si>
  <si>
    <t>1247151300  BIENES ARTÍSTICOS, 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</si>
  <si>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</si>
  <si>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</si>
  <si>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</si>
  <si>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</si>
  <si>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</si>
  <si>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</si>
  <si>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</si>
  <si>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</si>
  <si>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1263656401  SISTEMAS DE AIRE ACO</t>
  </si>
  <si>
    <t>1263656501  EQUIPO DE COMUNICACI</t>
  </si>
  <si>
    <t>1263656601  EQUIPOS DE GENERACIÓ</t>
  </si>
  <si>
    <t>1263656701  HERRAMIENTAS Y MÁQUI</t>
  </si>
  <si>
    <t>2199002099  DIFERENCIAS IRRELEVA</t>
  </si>
  <si>
    <t>4159510706  CUOTAS TITUL.</t>
  </si>
  <si>
    <t>4159511104  OTROS PRODUCTOS</t>
  </si>
  <si>
    <t>4213832000  CONVENIO MATERIALES Y SUMINISTROS</t>
  </si>
  <si>
    <t>4213833000  CONVENIO SERVICIOS GENERALES</t>
  </si>
  <si>
    <t>3113915000  ESTATALES  BIENES MU</t>
  </si>
  <si>
    <t>3113916000  ESTATALES  OBRA PUBL</t>
  </si>
  <si>
    <t>3220000024  RESULTADO DEL EJERCICIO 2016</t>
  </si>
  <si>
    <t>3220001001  CAPITALIZACIÓN REMANENTES</t>
  </si>
  <si>
    <t>1112106006  BAJIO 14622195 0101</t>
  </si>
  <si>
    <t>1112106007  BAJIO 14623029 0101</t>
  </si>
  <si>
    <t>40,814,985.31</t>
  </si>
  <si>
    <t>INMUEBLES</t>
  </si>
  <si>
    <t>1236 Construcciones en Proceso en Bienes</t>
  </si>
  <si>
    <t>G1125</t>
  </si>
  <si>
    <t>G2106</t>
  </si>
  <si>
    <t>P2411</t>
  </si>
  <si>
    <t>P2412</t>
  </si>
  <si>
    <t>P2413</t>
  </si>
  <si>
    <t>P2554</t>
  </si>
  <si>
    <t>P2561</t>
  </si>
  <si>
    <t>Administración de lo</t>
  </si>
  <si>
    <t>Dirección Estratégica</t>
  </si>
  <si>
    <t>Gestión del proceso</t>
  </si>
  <si>
    <t>Realización de  acti</t>
  </si>
  <si>
    <t>Operación de incubad</t>
  </si>
  <si>
    <t>Administración e imp</t>
  </si>
  <si>
    <t>Operación de otorgam</t>
  </si>
  <si>
    <t>3058</t>
  </si>
  <si>
    <t>INDICADORES PARA RESULTADOS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</si>
  <si>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</si>
  <si>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</si>
  <si>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</si>
  <si>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</si>
  <si>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</si>
  <si>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</si>
  <si>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</si>
  <si>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</si>
  <si>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</si>
  <si>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</si>
  <si>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</si>
  <si>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</si>
  <si>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</si>
  <si>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</si>
  <si>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</si>
  <si>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</si>
  <si>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</si>
  <si>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</si>
  <si>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</si>
  <si>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</si>
  <si>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</si>
  <si>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</si>
  <si>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</si>
  <si>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III. - Guanajuato Educado</t>
  </si>
  <si>
    <t>Impulso a la Educación para la vida</t>
  </si>
  <si>
    <t>02</t>
  </si>
  <si>
    <t>05</t>
  </si>
  <si>
    <t>03</t>
  </si>
  <si>
    <t>E038-C1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</si>
  <si>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</si>
  <si>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</si>
  <si>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</si>
  <si>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</si>
  <si>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</si>
  <si>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</si>
  <si>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</si>
  <si>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Porcentaje de alumnos atendidos con acciones para el fortalecimiento de competencias emprendedoras</t>
  </si>
  <si>
    <t>E057-C3</t>
  </si>
  <si>
    <t>Porcentaje de becas y apoyos otorgados</t>
  </si>
  <si>
    <t>E057-C4</t>
  </si>
  <si>
    <t>Porcentaje de alumnos en riesgo de deserción y reprobación atendidos con apoyo académico y/o psicosocial</t>
  </si>
  <si>
    <t>P005-C2</t>
  </si>
  <si>
    <t>Porcentaje de procesos educativos certificados y/o programas educativos acreditados</t>
  </si>
  <si>
    <t>P005-C3</t>
  </si>
  <si>
    <t>P005-C4</t>
  </si>
  <si>
    <t>Porcentaje de estudiantes participando en cursos, actividades y talleres complementarias para el desarrollo integral</t>
  </si>
  <si>
    <t>E017-C1</t>
  </si>
  <si>
    <t>Porcentaje de alumnos atendidos</t>
  </si>
  <si>
    <t>E017-C2</t>
  </si>
  <si>
    <t>Porcentaje de necesidades de infraestructura y equipamiento atendidas</t>
  </si>
  <si>
    <t>Administración de los  recursos humanos, materiales y financieros y de servcios</t>
  </si>
  <si>
    <t>Transferencias, Asignaciones, Subsidios Y Otras ayudas</t>
  </si>
  <si>
    <t>AYUDAS SOCIALES</t>
  </si>
  <si>
    <t>PROG.</t>
  </si>
  <si>
    <t xml:space="preserve"> P2413</t>
  </si>
  <si>
    <t>Saldo Neto en la Hacienda Pública / Patrimonio 2017</t>
  </si>
  <si>
    <t>4169610903  RECURSOS INTERINSTITUCIONALES</t>
  </si>
  <si>
    <t>5129291000  HERRAMIENTAS MENORES</t>
  </si>
  <si>
    <t>5133334000  CAPACITACIÓN</t>
  </si>
  <si>
    <t>APROVECHAMIENTOS  TIPO CORRIENTE</t>
  </si>
  <si>
    <t>EQUIPO E INSTRUMENTAL MÉDICO Y DE LABORATORIO</t>
  </si>
  <si>
    <t>E038-C6</t>
  </si>
  <si>
    <t>Porcentaje de alumnos con Proyectos en incubadora de empresas</t>
  </si>
  <si>
    <t>4221914000  AYUDAS Y SUBSIDIOS</t>
  </si>
  <si>
    <t>4162610062  MULTAS E INFRACCIONES</t>
  </si>
  <si>
    <t>4311 Int.Ganados de Val.,Créditos, Bonos</t>
  </si>
  <si>
    <t>VEHÍCULOS Y EQUIPO DE TRANSPORTE</t>
  </si>
  <si>
    <t>1123101002 GASTOS A RESERVA DE COMPROBAR</t>
  </si>
  <si>
    <t>1123102001 FUNCIONARIOS Y EMPLEADOS</t>
  </si>
  <si>
    <t>1123103301 SUBSIDIO AL EMPLEO</t>
  </si>
  <si>
    <t>1125102001 FONDO FIJO</t>
  </si>
  <si>
    <t>P2880</t>
  </si>
  <si>
    <t>P2881</t>
  </si>
  <si>
    <t>Adm. e Imp. ext. MD</t>
  </si>
  <si>
    <t>Adm. e Imp. ext. SFR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</si>
  <si>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</si>
  <si>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</si>
  <si>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</si>
  <si>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</si>
  <si>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</si>
  <si>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</si>
  <si>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</si>
  <si>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EJERCICIO</t>
  </si>
  <si>
    <t>PROGRAMA O FONDO</t>
  </si>
  <si>
    <t>DESTINO DE LOS RECURSOS</t>
  </si>
  <si>
    <t>DEVENGADO</t>
  </si>
  <si>
    <t>PAGADO</t>
  </si>
  <si>
    <t>REINTEGRO</t>
  </si>
  <si>
    <t>ESF-12 CUENTAS Y DOC. POR PAGAR</t>
  </si>
  <si>
    <t>1263656201  MAQUINARIA Y EQUIPO</t>
  </si>
  <si>
    <t>4169610000  OTROS APROVECHAMIENTOS</t>
  </si>
  <si>
    <t>1112106008  BAJIO 19645670 0101</t>
  </si>
  <si>
    <t>PAGO DE ESTÍMULOS A SERVIDORES PÚBLICOS</t>
  </si>
  <si>
    <t>Relación de Bienes Muebles que Componen el Patrimonio</t>
  </si>
  <si>
    <t>INSTITUTO TECNOLÓGICO SUPERIOR DE PURISIMA DEL RINCÓN</t>
  </si>
  <si>
    <t>Código</t>
  </si>
  <si>
    <t>Descripción del Bien Mueble</t>
  </si>
  <si>
    <t>Valor en libros</t>
  </si>
  <si>
    <t>ESCRITORIO DE MADERA 1.50x.74x.74</t>
  </si>
  <si>
    <t>LOCKER</t>
  </si>
  <si>
    <t>GABINETE UNIVERSAL</t>
  </si>
  <si>
    <t>ARCHIVERO VERTICAL 3 GAVETAS</t>
  </si>
  <si>
    <t>LIBRERO DOBLE</t>
  </si>
  <si>
    <t>SILLA EJECUTIVA</t>
  </si>
  <si>
    <t>CAJONERA</t>
  </si>
  <si>
    <t>COMPUTADORA PORTATIL</t>
  </si>
  <si>
    <t>MODULO DE RECEPCION</t>
  </si>
  <si>
    <t>AREA DE TRABAJO PARA 2 PERSONAS</t>
  </si>
  <si>
    <t>CONJUNTO DIRECTIVO C/LIBRERO</t>
  </si>
  <si>
    <t>MESA INDIVIDUAL.</t>
  </si>
  <si>
    <t>LIBREROS DOBLES</t>
  </si>
  <si>
    <t>CONJUNTO EJECUTIVO</t>
  </si>
  <si>
    <t>LIBRERO</t>
  </si>
  <si>
    <t>ARCHIVERO VERTICAL DE TRES GAVETAS</t>
  </si>
  <si>
    <t>Silla fija de polipropileno</t>
  </si>
  <si>
    <t>RECEPCION SEMI-CIRCULAR</t>
  </si>
  <si>
    <t>Silla acojinada</t>
  </si>
  <si>
    <t>SALA DE JUNTAS DE 24 PERSONAS</t>
  </si>
  <si>
    <t>MESA PARA COMPUTADORA</t>
  </si>
  <si>
    <t>MESA REDONDA</t>
  </si>
  <si>
    <t>GABINETE 2 PUERTAS</t>
  </si>
  <si>
    <t>MESA</t>
  </si>
  <si>
    <t>ESTACION DE TRABAJO</t>
  </si>
  <si>
    <t>MESA DE LABORATORIO EN L</t>
  </si>
  <si>
    <t>MESA DE LABORATORIO 410X70X90CM</t>
  </si>
  <si>
    <t>MESA DE LABORATORIO TARJA Y ESCURRIDOR</t>
  </si>
  <si>
    <t>LOCKERS</t>
  </si>
  <si>
    <t>MESA OVAL</t>
  </si>
  <si>
    <t>LIBRERO DOBLE  PARA BIBLIOTECA</t>
  </si>
  <si>
    <t>MULTIFUNCIONAL HP LASERJET PRO</t>
  </si>
  <si>
    <t>IMPRESORA</t>
  </si>
  <si>
    <t>COMPUTADORA DE ESCRITORIO</t>
  </si>
  <si>
    <t>IMPRESORA LASER MONOCROMATICA</t>
  </si>
  <si>
    <t>COMPUTADORA ESCRITORIO 2 EDU</t>
  </si>
  <si>
    <t>SWITCH</t>
  </si>
  <si>
    <t>BIOMETRICO</t>
  </si>
  <si>
    <t>MULTIFUNCIONAL</t>
  </si>
  <si>
    <t>COMPUTADORA TODO EN UNO EDU</t>
  </si>
  <si>
    <t>SWITCH DE 48 PUERTOS</t>
  </si>
  <si>
    <t>SERVIDOR</t>
  </si>
  <si>
    <t>COMPUTADORA  DE ESCRITORIO 3 PRO</t>
  </si>
  <si>
    <t>DESPACHADOR DE AGUA FRIA Y CALIENTE</t>
  </si>
  <si>
    <t>FOTO COPIADORA</t>
  </si>
  <si>
    <t>VENTILADOR DE TORRE</t>
  </si>
  <si>
    <t>PIZARRON  120" 240</t>
  </si>
  <si>
    <t>PIZARRON 90"60</t>
  </si>
  <si>
    <t>REFRIGERADOR</t>
  </si>
  <si>
    <t>PROYECTOR DE 2800 A 3000 LUMENES</t>
  </si>
  <si>
    <t>MEZCLADORA  DE AUDIO  8 CANALES</t>
  </si>
  <si>
    <t>BAFLE DE PLASTICO 15´</t>
  </si>
  <si>
    <t>TRIPIE PARA BOCINAS 1.80</t>
  </si>
  <si>
    <t>CAMARA REFLEX</t>
  </si>
  <si>
    <t>PUPITRE</t>
  </si>
  <si>
    <t>CABINA DE EXPERIMENTACION</t>
  </si>
  <si>
    <t>MAQUINA UNIVERSAL DE ENSAYOS</t>
  </si>
  <si>
    <t>HIDROLAVADORA</t>
  </si>
  <si>
    <t>AIRE ACONDICIONADO MINI SPLIT</t>
  </si>
  <si>
    <t>TELEFONO AVAYA</t>
  </si>
  <si>
    <t>TELEFONO</t>
  </si>
  <si>
    <t>EQUIPO DE VIDEOCONFERENCIA</t>
  </si>
  <si>
    <t>NO BREAK</t>
  </si>
  <si>
    <t>EQUIPO DE SISTEMA DE ENTRENAMIENTO DE CIRCUITO</t>
  </si>
  <si>
    <t>PODADORA CON MOTOR</t>
  </si>
  <si>
    <t>MOTOR DE GASOLINA 1,500 CC</t>
  </si>
  <si>
    <t>EQUIPO DE SUSPENSIÓN Y FRENOS AUTOMOTRIZ</t>
  </si>
  <si>
    <t>GUITARRA</t>
  </si>
  <si>
    <t>PLATILLOS CONTRAS</t>
  </si>
  <si>
    <t>PANDERO</t>
  </si>
  <si>
    <t>CLARINETE</t>
  </si>
  <si>
    <t>TROMPETA</t>
  </si>
  <si>
    <t>BAJO ELECTRICO</t>
  </si>
  <si>
    <t>COMBO PARA BAJO 50W</t>
  </si>
  <si>
    <t>MANDOLINA</t>
  </si>
  <si>
    <t>TROMBON</t>
  </si>
  <si>
    <t>TAMBORA</t>
  </si>
  <si>
    <t>BATERIA</t>
  </si>
  <si>
    <t>TOTAL DE BIENES MUEBLES</t>
  </si>
  <si>
    <t>Relación de Bienes Inmuebles que Componen el Patrimonio</t>
  </si>
  <si>
    <t>Descripción del Bien Inmueble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</si>
  <si>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</si>
  <si>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</si>
  <si>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</si>
  <si>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</si>
  <si>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</si>
  <si>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</si>
  <si>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</si>
  <si>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</si>
  <si>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</si>
  <si>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</si>
  <si>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</si>
  <si>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</si>
  <si>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</si>
  <si>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</si>
  <si>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</si>
  <si>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TOTAL DE BIENES INMUEBLES</t>
  </si>
  <si>
    <t>Correspondiente del 1 de enero al 31 de Diciembre de 2017</t>
  </si>
  <si>
    <t>INSTITUTO TECNOLÓGICO SUPERIOR DE PURÍSIMA DEL RINCÓN                                                                                                        
AYUDAS Y SUBSIDIOS</t>
  </si>
  <si>
    <t>Del 01 de Enero al 31 de Marzo del 2018 y Diciembre 2017</t>
  </si>
  <si>
    <t>Al 31 de Marzo del 2018 y  Diciembre 2017</t>
  </si>
  <si>
    <t>Al 31 de Marzo del 2018</t>
  </si>
  <si>
    <t>2111101002   SUELDOS DEVENGADOS</t>
  </si>
  <si>
    <t>2111401004   APORTACION PATRONAL INFONAVIT</t>
  </si>
  <si>
    <t>2112101001   PROVEEDORES DE BIENES Y SERVICIOS</t>
  </si>
  <si>
    <t>2117101003   ISR SALARIOS POR PAGAR</t>
  </si>
  <si>
    <t>2117101010   ISR RETENCION POR HONORARIOS</t>
  </si>
  <si>
    <t>2117102001   CEDULAR  HONORARIOS 1%</t>
  </si>
  <si>
    <t>2117202004   APORTACIÓN TRABAJADOR IMSS</t>
  </si>
  <si>
    <t>2117903002   PENSIÓN ALIMENTICIA ASOCIADA</t>
  </si>
  <si>
    <t>2117910001   VIVIENDA</t>
  </si>
  <si>
    <t>2117918001   DIVO 5% AL MILLAR</t>
  </si>
  <si>
    <t>2117918002   CAP 2%</t>
  </si>
  <si>
    <t>2117918005   OTRAS RETENCIONES OBRA</t>
  </si>
  <si>
    <t>2119904002   CXP A GEG</t>
  </si>
  <si>
    <t>2119904003   CXP GEG POR RENDIMIENTOS</t>
  </si>
  <si>
    <t>2119904005   CXP POR REMANENTES</t>
  </si>
  <si>
    <t>2119904008   CXP REMANENTE EN SOLICITUD DE REFRENDO</t>
  </si>
  <si>
    <t>2119905001   ACREEDORES DIVERSOS</t>
  </si>
  <si>
    <t>4159510710  REEXPEDICION DE CREDENCIALES</t>
  </si>
  <si>
    <t>4169610162  APOYO ECONÓMICO PARA RESIDENCIAS PROFESIONALES</t>
  </si>
  <si>
    <t>5111113000  SUELDOS BASE AL PERSONAL PERMANENTE</t>
  </si>
  <si>
    <t>5113132000  PRIMAS DE VACAS., DOMINICAL Y GRATIF. FIN DE AÑO</t>
  </si>
  <si>
    <t>5114143000  APORTACIONES AL SISTEMA  PARA EL RETIRO</t>
  </si>
  <si>
    <t>5122223000  UTENSILIOS PARA EL SERVICIO DE ALIMENTACIÓN</t>
  </si>
  <si>
    <t>5124247000  ARTICULOS METALICOS PARA LA CONSTRUCCION</t>
  </si>
  <si>
    <t>5124249000  OTROS MATERIALES Y ARTICULOS DE CONSTRUCCION Y REP</t>
  </si>
  <si>
    <t>5125253000  MEDICINAS Y PRODUCTOS FARMACÉUTICOS</t>
  </si>
  <si>
    <t>5126261000  COMBUSTIBLES, LUBRICANTES Y ADITIVOS</t>
  </si>
  <si>
    <t>5131316000  SERVICIO DE TELECOMUNICACIONES Y SATÉLITALES</t>
  </si>
  <si>
    <t>5131317000  SERV. ACCESO A INTERNET, REDES Y PROC. DE INFO.</t>
  </si>
  <si>
    <t>5132327000  ARRENDAMIENTO DE ACTIVOS INTANGIBLES</t>
  </si>
  <si>
    <t>5133336000  SERVS. APOYO ADMVO., FOTOCOPIADO E IMPRESION</t>
  </si>
  <si>
    <t>5135355000  REPAR. Y MTTO. DE EQUIPO DE TRANSPORTE</t>
  </si>
  <si>
    <t>5137379000  OTROS SERVICIOS DE TRASLADO Y HOSPEDAJE</t>
  </si>
  <si>
    <t>5242442000  BECAS Y OT. AYUDAS PARA PROG. DE CAPACITA.</t>
  </si>
  <si>
    <t>3220000025  RESULTADO DEL EJERCICIO 2017</t>
  </si>
  <si>
    <t>3210000001  RESULTADO DEL EJERCICIO</t>
  </si>
  <si>
    <t>1112106009   BAJIO 030237900013267281 EDIFICIO DE LABORATORIO</t>
  </si>
  <si>
    <t>1112106010   BAJIO 030237900013267388 ITSP VELARIA</t>
  </si>
  <si>
    <t>1244 Equipo de Transporte</t>
  </si>
  <si>
    <t>Del 1 de Enero al 31 de Marzo de 2018</t>
  </si>
  <si>
    <t>Del 01 de Enero al 31 de Marzo de  2018</t>
  </si>
  <si>
    <t>Del 01 Enero al 31 de Marzo del 2018</t>
  </si>
  <si>
    <t>Del 01 de Enero al 31 de Marzo de 2018</t>
  </si>
  <si>
    <t>PROYECTO INTEGRAL PARA LA CONSTRUCCIÓN DE LA PRIME</t>
  </si>
  <si>
    <t>P11000000009</t>
  </si>
  <si>
    <t>Información Financiera al 31 Marzo 2018</t>
  </si>
  <si>
    <t xml:space="preserve">Información Financiera al 31 de Marzo 2018 </t>
  </si>
  <si>
    <t>BECAS Y OTRAS AYUDAS PARA PROGRAMAS DE CAPACITACIO</t>
  </si>
  <si>
    <t>X</t>
  </si>
  <si>
    <t>Social</t>
  </si>
  <si>
    <t>AL 31 Marzo 2018</t>
  </si>
  <si>
    <t>-</t>
  </si>
  <si>
    <t>PEREZ ARMENTA VALENTIN</t>
  </si>
  <si>
    <t>PEAV950722HGTRRL05</t>
  </si>
  <si>
    <t>PEAV950722</t>
  </si>
  <si>
    <t>RAMIREZ SANTIAGO JOSE GUADALUPE</t>
  </si>
  <si>
    <t>RASG960812HGTMND03</t>
  </si>
  <si>
    <t>RASG960812</t>
  </si>
  <si>
    <t>RAMIREZ URBIETA CARLOS ANTONIO</t>
  </si>
  <si>
    <t>RAUC970801HGTMRR02</t>
  </si>
  <si>
    <t>RAUC970801</t>
  </si>
  <si>
    <t>FUENTES GARCIDUEÑAS AYLEEN</t>
  </si>
  <si>
    <t>FUGA970615MGTNRY09</t>
  </si>
  <si>
    <t>FUGA970615</t>
  </si>
  <si>
    <t>LEON HINOJOSA CARLOS ALBERTO</t>
  </si>
  <si>
    <t>LEHC980314HGTNNR04</t>
  </si>
  <si>
    <t>LEHC980314H</t>
  </si>
  <si>
    <t>CORNEJO PEREZ URIEL ALBERTO</t>
  </si>
  <si>
    <t>COPU970106HMCRRR08</t>
  </si>
  <si>
    <t>COPU970106</t>
  </si>
  <si>
    <t>LANDEROS VELAZQUEZ JAVIER ARMANDO</t>
  </si>
  <si>
    <t>LAVJ971023HGTNLV06</t>
  </si>
  <si>
    <t>LAVJ971023</t>
  </si>
  <si>
    <t>ACOSTA LIÑAN MIGUEL ANGEL</t>
  </si>
  <si>
    <t>AOLM971119HGTCXG06</t>
  </si>
  <si>
    <t>AOLM971119</t>
  </si>
  <si>
    <t>BRAVO MURILLO SALVADOR</t>
  </si>
  <si>
    <t>BAMS971108HGTRRL00</t>
  </si>
  <si>
    <t>BAMS971108H</t>
  </si>
  <si>
    <t>VAZQUEZ SANCHEZ MARIELA BERENICE</t>
  </si>
  <si>
    <t>VASM960207MGTZNR07</t>
  </si>
  <si>
    <t>VASM960207</t>
  </si>
  <si>
    <t>GRANADOS JASSO CRISTHIAN ARMANDO</t>
  </si>
  <si>
    <t>GAJC930625HJCRS01</t>
  </si>
  <si>
    <t>GAJC930625</t>
  </si>
  <si>
    <t>MUÑOZ AGUILERA JOSE EDUARDO</t>
  </si>
  <si>
    <t>MUAE950322HGTXGD04</t>
  </si>
  <si>
    <t>MUAE950322</t>
  </si>
  <si>
    <t>RUVALCABA VILLAGRAN MELANIE LIZBETH</t>
  </si>
  <si>
    <t>RUVM921127MGTVLL04</t>
  </si>
  <si>
    <t>RUVM921127</t>
  </si>
  <si>
    <t>INSTITUTO TECNOLÓGICO SUPERIOR DE PURISIMA DEL RINCÓN.
EJERCICIO Y DESTINO DE GASTO FEDERALIZADO Y REINTEGROS
DEL 1 DE ENERO AL AL 31 DE MARZO DEL 2018</t>
  </si>
  <si>
    <t>Del 01 al 31 de Marzo de 2018</t>
  </si>
  <si>
    <t>Porcentaje de docentes y directivos fortalecidos con alguna acción formativa o laboral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</si>
</sst>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  <numFmt numFmtId="174" formatCode="0.000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#,##0.0"/>
    <numFmt numFmtId="182" formatCode="#,##0.000"/>
    <numFmt numFmtId="183" formatCode="#,##0.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Soberana Sans Light"/>
      <family val="3"/>
    </font>
    <font>
      <sz val="10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b/>
      <sz val="24"/>
      <color indexed="9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9001026153564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206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medium">
        <color theme="0" tint="-0.499969989061355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6" fillId="15" borderId="0" applyNumberFormat="0" applyBorder="0" applyAlignment="0" applyProtection="0"/>
    <xf numFmtId="0" fontId="0" fillId="16" borderId="0" applyNumberFormat="0" applyBorder="0" applyAlignment="0" applyProtection="0"/>
    <xf numFmtId="0" fontId="66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6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19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17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72" fillId="0" borderId="8" applyNumberFormat="0" applyFill="0" applyAlignment="0" applyProtection="0"/>
    <xf numFmtId="0" fontId="8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</cellStyleXfs>
  <cellXfs count="1090">
    <xf numFmtId="0" fontId="0" fillId="0" borderId="0" xfId="0" applyFont="1" applyAlignment="1">
      <alignment/>
    </xf>
    <xf numFmtId="165" fontId="3" fillId="33" borderId="0" xfId="72" applyNumberFormat="1" applyFont="1" applyFill="1" applyBorder="1" applyAlignment="1">
      <alignment horizontal="center"/>
    </xf>
    <xf numFmtId="0" fontId="79" fillId="34" borderId="0" xfId="0" applyFont="1" applyFill="1" applyBorder="1" applyAlignment="1">
      <alignment vertical="top"/>
    </xf>
    <xf numFmtId="3" fontId="2" fillId="34" borderId="0" xfId="72" applyNumberFormat="1" applyFont="1" applyFill="1" applyBorder="1" applyAlignment="1">
      <alignment vertical="top"/>
    </xf>
    <xf numFmtId="0" fontId="8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19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1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72" applyNumberFormat="1" applyFont="1" applyFill="1" applyBorder="1" applyAlignment="1" applyProtection="1">
      <alignment horizontal="right" vertical="top" wrapText="1"/>
      <protection/>
    </xf>
    <xf numFmtId="0" fontId="79" fillId="0" borderId="0" xfId="0" applyFont="1" applyAlignment="1">
      <alignment wrapText="1"/>
    </xf>
    <xf numFmtId="14" fontId="79" fillId="0" borderId="0" xfId="0" applyNumberFormat="1" applyFont="1" applyAlignment="1">
      <alignment wrapText="1"/>
    </xf>
    <xf numFmtId="0" fontId="89" fillId="0" borderId="0" xfId="0" applyFont="1" applyFill="1" applyAlignment="1">
      <alignment/>
    </xf>
    <xf numFmtId="0" fontId="79" fillId="35" borderId="0" xfId="0" applyFont="1" applyFill="1" applyAlignment="1">
      <alignment/>
    </xf>
    <xf numFmtId="49" fontId="8" fillId="35" borderId="12" xfId="0" applyNumberFormat="1" applyFont="1" applyFill="1" applyBorder="1" applyAlignment="1">
      <alignment horizontal="left"/>
    </xf>
    <xf numFmtId="167" fontId="8" fillId="35" borderId="12" xfId="0" applyNumberFormat="1" applyFont="1" applyFill="1" applyBorder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Border="1" applyAlignment="1">
      <alignment horizontal="left"/>
    </xf>
    <xf numFmtId="167" fontId="8" fillId="35" borderId="13" xfId="0" applyNumberFormat="1" applyFont="1" applyFill="1" applyBorder="1" applyAlignment="1">
      <alignment/>
    </xf>
    <xf numFmtId="168" fontId="8" fillId="35" borderId="13" xfId="0" applyNumberFormat="1" applyFont="1" applyFill="1" applyBorder="1" applyAlignment="1">
      <alignment/>
    </xf>
    <xf numFmtId="0" fontId="90" fillId="0" borderId="0" xfId="0" applyFont="1" applyBorder="1" applyAlignment="1">
      <alignment horizontal="center"/>
    </xf>
    <xf numFmtId="0" fontId="91" fillId="36" borderId="0" xfId="0" applyFont="1" applyFill="1" applyAlignment="1">
      <alignment/>
    </xf>
    <xf numFmtId="0" fontId="92" fillId="36" borderId="0" xfId="0" applyFont="1" applyFill="1" applyBorder="1" applyAlignment="1">
      <alignment/>
    </xf>
    <xf numFmtId="0" fontId="91" fillId="35" borderId="0" xfId="0" applyFont="1" applyFill="1" applyAlignment="1">
      <alignment/>
    </xf>
    <xf numFmtId="0" fontId="8" fillId="0" borderId="0" xfId="199" applyFont="1" applyFill="1" applyBorder="1" applyAlignment="1">
      <alignment horizontal="center"/>
      <protection/>
    </xf>
    <xf numFmtId="0" fontId="92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8" fillId="35" borderId="0" xfId="199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0" applyNumberFormat="1" applyFont="1" applyFill="1" applyBorder="1" applyAlignment="1" applyProtection="1">
      <alignment/>
      <protection locked="0"/>
    </xf>
    <xf numFmtId="0" fontId="91" fillId="35" borderId="0" xfId="0" applyFont="1" applyFill="1" applyBorder="1" applyAlignment="1">
      <alignment/>
    </xf>
    <xf numFmtId="0" fontId="8" fillId="35" borderId="0" xfId="199" applyFont="1" applyFill="1" applyBorder="1" applyAlignment="1">
      <alignment horizontal="centerContinuous"/>
      <protection/>
    </xf>
    <xf numFmtId="0" fontId="92" fillId="35" borderId="0" xfId="0" applyFont="1" applyFill="1" applyBorder="1" applyAlignment="1">
      <alignment horizontal="center"/>
    </xf>
    <xf numFmtId="0" fontId="91" fillId="35" borderId="0" xfId="0" applyFont="1" applyFill="1" applyBorder="1" applyAlignment="1">
      <alignment/>
    </xf>
    <xf numFmtId="0" fontId="4" fillId="35" borderId="0" xfId="199" applyFont="1" applyFill="1" applyBorder="1" applyAlignment="1">
      <alignment horizontal="center" vertical="center"/>
      <protection/>
    </xf>
    <xf numFmtId="0" fontId="4" fillId="35" borderId="0" xfId="199" applyFont="1" applyFill="1" applyBorder="1" applyAlignment="1">
      <alignment horizontal="center"/>
      <protection/>
    </xf>
    <xf numFmtId="0" fontId="91" fillId="35" borderId="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165" fontId="8" fillId="36" borderId="15" xfId="72" applyNumberFormat="1" applyFont="1" applyFill="1" applyBorder="1" applyAlignment="1">
      <alignment horizontal="center" vertical="center"/>
    </xf>
    <xf numFmtId="0" fontId="8" fillId="36" borderId="15" xfId="199" applyFont="1" applyFill="1" applyBorder="1" applyAlignment="1">
      <alignment horizontal="center" vertical="center"/>
      <protection/>
    </xf>
    <xf numFmtId="0" fontId="8" fillId="36" borderId="16" xfId="199" applyFont="1" applyFill="1" applyBorder="1" applyAlignment="1">
      <alignment horizontal="center" vertical="center"/>
      <protection/>
    </xf>
    <xf numFmtId="0" fontId="93" fillId="35" borderId="0" xfId="0" applyFont="1" applyFill="1" applyBorder="1" applyAlignment="1">
      <alignment horizontal="center"/>
    </xf>
    <xf numFmtId="0" fontId="91" fillId="35" borderId="17" xfId="0" applyFont="1" applyFill="1" applyBorder="1" applyAlignment="1">
      <alignment/>
    </xf>
    <xf numFmtId="0" fontId="8" fillId="35" borderId="0" xfId="199" applyFont="1" applyFill="1" applyBorder="1" applyAlignment="1">
      <alignment vertical="center"/>
      <protection/>
    </xf>
    <xf numFmtId="0" fontId="4" fillId="35" borderId="0" xfId="199" applyFont="1" applyFill="1" applyBorder="1" applyAlignment="1">
      <alignment/>
      <protection/>
    </xf>
    <xf numFmtId="0" fontId="91" fillId="35" borderId="18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3" fontId="4" fillId="35" borderId="0" xfId="0" applyNumberFormat="1" applyFont="1" applyFill="1" applyBorder="1" applyAlignment="1">
      <alignment vertical="top"/>
    </xf>
    <xf numFmtId="0" fontId="91" fillId="35" borderId="0" xfId="0" applyFont="1" applyFill="1" applyBorder="1" applyAlignment="1">
      <alignment vertical="top"/>
    </xf>
    <xf numFmtId="0" fontId="91" fillId="35" borderId="18" xfId="0" applyFont="1" applyFill="1" applyBorder="1" applyAlignment="1">
      <alignment/>
    </xf>
    <xf numFmtId="0" fontId="91" fillId="35" borderId="0" xfId="0" applyFont="1" applyFill="1" applyAlignment="1">
      <alignment/>
    </xf>
    <xf numFmtId="0" fontId="8" fillId="35" borderId="17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>
      <alignment vertical="top"/>
    </xf>
    <xf numFmtId="0" fontId="91" fillId="35" borderId="18" xfId="0" applyFont="1" applyFill="1" applyBorder="1" applyAlignment="1">
      <alignment vertical="top"/>
    </xf>
    <xf numFmtId="0" fontId="4" fillId="35" borderId="17" xfId="0" applyFont="1" applyFill="1" applyBorder="1" applyAlignment="1">
      <alignment horizontal="left" vertical="top"/>
    </xf>
    <xf numFmtId="3" fontId="4" fillId="35" borderId="0" xfId="72" applyNumberFormat="1" applyFont="1" applyFill="1" applyBorder="1" applyAlignment="1" applyProtection="1">
      <alignment vertical="top"/>
      <protection locked="0"/>
    </xf>
    <xf numFmtId="0" fontId="8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3" fontId="4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/>
    </xf>
    <xf numFmtId="0" fontId="12" fillId="35" borderId="17" xfId="0" applyFont="1" applyFill="1" applyBorder="1" applyAlignment="1">
      <alignment horizontal="left" vertical="top"/>
    </xf>
    <xf numFmtId="3" fontId="12" fillId="35" borderId="0" xfId="0" applyNumberFormat="1" applyFont="1" applyFill="1" applyBorder="1" applyAlignment="1">
      <alignment vertical="top"/>
    </xf>
    <xf numFmtId="0" fontId="94" fillId="35" borderId="0" xfId="0" applyFont="1" applyFill="1" applyBorder="1" applyAlignment="1">
      <alignment vertical="top"/>
    </xf>
    <xf numFmtId="3" fontId="8" fillId="35" borderId="0" xfId="72" applyNumberFormat="1" applyFont="1" applyFill="1" applyBorder="1" applyAlignment="1">
      <alignment vertical="top"/>
    </xf>
    <xf numFmtId="0" fontId="91" fillId="35" borderId="17" xfId="0" applyFont="1" applyFill="1" applyBorder="1" applyAlignment="1">
      <alignment/>
    </xf>
    <xf numFmtId="3" fontId="12" fillId="35" borderId="0" xfId="72" applyNumberFormat="1" applyFont="1" applyFill="1" applyBorder="1" applyAlignment="1">
      <alignment vertical="top"/>
    </xf>
    <xf numFmtId="0" fontId="94" fillId="35" borderId="18" xfId="0" applyFont="1" applyFill="1" applyBorder="1" applyAlignment="1">
      <alignment vertical="top"/>
    </xf>
    <xf numFmtId="0" fontId="12" fillId="35" borderId="0" xfId="0" applyFont="1" applyFill="1" applyBorder="1" applyAlignment="1">
      <alignment vertical="top" wrapText="1"/>
    </xf>
    <xf numFmtId="0" fontId="91" fillId="35" borderId="19" xfId="0" applyFont="1" applyFill="1" applyBorder="1" applyAlignment="1">
      <alignment/>
    </xf>
    <xf numFmtId="0" fontId="91" fillId="35" borderId="20" xfId="0" applyFont="1" applyFill="1" applyBorder="1" applyAlignment="1">
      <alignment/>
    </xf>
    <xf numFmtId="0" fontId="91" fillId="35" borderId="20" xfId="0" applyFont="1" applyFill="1" applyBorder="1" applyAlignment="1">
      <alignment/>
    </xf>
    <xf numFmtId="0" fontId="91" fillId="35" borderId="13" xfId="0" applyFont="1" applyFill="1" applyBorder="1" applyAlignment="1">
      <alignment/>
    </xf>
    <xf numFmtId="0" fontId="4" fillId="35" borderId="20" xfId="0" applyFont="1" applyFill="1" applyBorder="1" applyAlignment="1">
      <alignment vertical="top"/>
    </xf>
    <xf numFmtId="0" fontId="4" fillId="35" borderId="20" xfId="0" applyFont="1" applyFill="1" applyBorder="1" applyAlignment="1">
      <alignment/>
    </xf>
    <xf numFmtId="43" fontId="4" fillId="35" borderId="20" xfId="72" applyFont="1" applyFill="1" applyBorder="1" applyAlignment="1">
      <alignment/>
    </xf>
    <xf numFmtId="0" fontId="4" fillId="35" borderId="20" xfId="0" applyFont="1" applyFill="1" applyBorder="1" applyAlignment="1">
      <alignment vertical="center"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3" fontId="4" fillId="35" borderId="0" xfId="72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 vertical="top"/>
    </xf>
    <xf numFmtId="0" fontId="8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/>
    </xf>
    <xf numFmtId="43" fontId="4" fillId="35" borderId="0" xfId="72" applyFont="1" applyFill="1" applyBorder="1" applyAlignment="1">
      <alignment vertical="top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91" fillId="36" borderId="0" xfId="0" applyFont="1" applyFill="1" applyBorder="1" applyAlignment="1">
      <alignment/>
    </xf>
    <xf numFmtId="0" fontId="91" fillId="36" borderId="0" xfId="0" applyFont="1" applyFill="1" applyBorder="1" applyAlignment="1">
      <alignment vertical="top"/>
    </xf>
    <xf numFmtId="0" fontId="91" fillId="36" borderId="0" xfId="0" applyFont="1" applyFill="1" applyBorder="1" applyAlignment="1">
      <alignment horizontal="right" vertical="top"/>
    </xf>
    <xf numFmtId="0" fontId="8" fillId="36" borderId="0" xfId="0" applyFont="1" applyFill="1" applyBorder="1" applyAlignment="1">
      <alignment/>
    </xf>
    <xf numFmtId="0" fontId="91" fillId="35" borderId="0" xfId="0" applyFont="1" applyFill="1" applyAlignment="1">
      <alignment vertical="top"/>
    </xf>
    <xf numFmtId="0" fontId="8" fillId="36" borderId="0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horizontal="right" vertical="top"/>
      <protection/>
    </xf>
    <xf numFmtId="0" fontId="4" fillId="36" borderId="21" xfId="0" applyFont="1" applyFill="1" applyBorder="1" applyAlignment="1">
      <alignment/>
    </xf>
    <xf numFmtId="0" fontId="93" fillId="35" borderId="0" xfId="0" applyFont="1" applyFill="1" applyAlignment="1">
      <alignment vertical="top"/>
    </xf>
    <xf numFmtId="0" fontId="93" fillId="35" borderId="0" xfId="0" applyFont="1" applyFill="1" applyBorder="1" applyAlignment="1">
      <alignment/>
    </xf>
    <xf numFmtId="165" fontId="8" fillId="36" borderId="0" xfId="72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166" fontId="4" fillId="35" borderId="0" xfId="72" applyNumberFormat="1" applyFont="1" applyFill="1" applyBorder="1" applyAlignment="1">
      <alignment vertical="top"/>
    </xf>
    <xf numFmtId="0" fontId="91" fillId="35" borderId="0" xfId="0" applyFont="1" applyFill="1" applyBorder="1" applyAlignment="1">
      <alignment horizontal="right" vertical="top"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 wrapText="1"/>
    </xf>
    <xf numFmtId="3" fontId="4" fillId="35" borderId="0" xfId="72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0" fontId="92" fillId="35" borderId="0" xfId="0" applyFont="1" applyFill="1" applyBorder="1" applyAlignment="1">
      <alignment horizontal="right" vertical="top"/>
    </xf>
    <xf numFmtId="0" fontId="8" fillId="35" borderId="0" xfId="0" applyFont="1" applyFill="1" applyBorder="1" applyAlignment="1">
      <alignment horizontal="left" vertical="top" wrapText="1"/>
    </xf>
    <xf numFmtId="0" fontId="91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72" applyNumberFormat="1" applyFont="1" applyFill="1" applyBorder="1" applyAlignment="1">
      <alignment vertical="top"/>
    </xf>
    <xf numFmtId="0" fontId="4" fillId="35" borderId="0" xfId="0" applyFont="1" applyFill="1" applyBorder="1" applyAlignment="1">
      <alignment horizontal="left" vertical="top"/>
    </xf>
    <xf numFmtId="0" fontId="91" fillId="35" borderId="20" xfId="0" applyFont="1" applyFill="1" applyBorder="1" applyAlignment="1">
      <alignment vertical="top"/>
    </xf>
    <xf numFmtId="0" fontId="91" fillId="35" borderId="20" xfId="0" applyFont="1" applyFill="1" applyBorder="1" applyAlignment="1">
      <alignment horizontal="right" vertical="top"/>
    </xf>
    <xf numFmtId="0" fontId="91" fillId="36" borderId="0" xfId="0" applyFont="1" applyFill="1" applyBorder="1" applyAlignment="1">
      <alignment/>
    </xf>
    <xf numFmtId="0" fontId="8" fillId="36" borderId="0" xfId="199" applyFont="1" applyFill="1" applyBorder="1" applyAlignment="1">
      <alignment/>
      <protection/>
    </xf>
    <xf numFmtId="0" fontId="8" fillId="35" borderId="0" xfId="199" applyFont="1" applyFill="1" applyBorder="1" applyAlignment="1">
      <alignment/>
      <protection/>
    </xf>
    <xf numFmtId="0" fontId="91" fillId="35" borderId="0" xfId="0" applyFont="1" applyFill="1" applyAlignment="1">
      <alignment wrapText="1"/>
    </xf>
    <xf numFmtId="0" fontId="91" fillId="35" borderId="0" xfId="0" applyFont="1" applyFill="1" applyBorder="1" applyAlignment="1">
      <alignment wrapText="1"/>
    </xf>
    <xf numFmtId="0" fontId="91" fillId="35" borderId="17" xfId="0" applyFont="1" applyFill="1" applyBorder="1" applyAlignment="1">
      <alignment vertical="top"/>
    </xf>
    <xf numFmtId="0" fontId="8" fillId="35" borderId="0" xfId="199" applyFont="1" applyFill="1" applyBorder="1" applyAlignment="1">
      <alignment vertical="top"/>
      <protection/>
    </xf>
    <xf numFmtId="0" fontId="95" fillId="35" borderId="0" xfId="199" applyFont="1" applyFill="1" applyBorder="1" applyAlignment="1">
      <alignment horizontal="center"/>
      <protection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3" fontId="4" fillId="35" borderId="0" xfId="0" applyNumberFormat="1" applyFont="1" applyFill="1" applyBorder="1" applyAlignment="1" applyProtection="1">
      <alignment horizontal="right" vertical="top"/>
      <protection/>
    </xf>
    <xf numFmtId="3" fontId="4" fillId="35" borderId="0" xfId="72" applyNumberFormat="1" applyFont="1" applyFill="1" applyBorder="1" applyAlignment="1" applyProtection="1">
      <alignment horizontal="right" vertical="top" wrapText="1"/>
      <protection/>
    </xf>
    <xf numFmtId="0" fontId="95" fillId="35" borderId="0" xfId="199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>
      <alignment horizontal="left" vertical="top"/>
    </xf>
    <xf numFmtId="3" fontId="4" fillId="35" borderId="20" xfId="72" applyNumberFormat="1" applyFont="1" applyFill="1" applyBorder="1" applyAlignment="1" applyProtection="1">
      <alignment horizontal="right" vertical="top" wrapText="1"/>
      <protection/>
    </xf>
    <xf numFmtId="0" fontId="91" fillId="35" borderId="15" xfId="0" applyFont="1" applyFill="1" applyBorder="1" applyAlignment="1">
      <alignment/>
    </xf>
    <xf numFmtId="0" fontId="4" fillId="35" borderId="2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/>
      <protection locked="0"/>
    </xf>
    <xf numFmtId="43" fontId="4" fillId="35" borderId="0" xfId="72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8" fillId="35" borderId="0" xfId="0" applyFont="1" applyFill="1" applyBorder="1" applyAlignment="1">
      <alignment/>
    </xf>
    <xf numFmtId="0" fontId="96" fillId="36" borderId="22" xfId="199" applyFont="1" applyFill="1" applyBorder="1" applyAlignment="1">
      <alignment horizontal="center" vertical="center" wrapText="1"/>
      <protection/>
    </xf>
    <xf numFmtId="0" fontId="8" fillId="36" borderId="23" xfId="0" applyFont="1" applyFill="1" applyBorder="1" applyAlignment="1">
      <alignment horizontal="center" vertical="center" wrapText="1"/>
    </xf>
    <xf numFmtId="0" fontId="8" fillId="36" borderId="23" xfId="199" applyFont="1" applyFill="1" applyBorder="1" applyAlignment="1">
      <alignment horizontal="center" vertical="center" wrapText="1"/>
      <protection/>
    </xf>
    <xf numFmtId="0" fontId="8" fillId="36" borderId="21" xfId="199" applyFont="1" applyFill="1" applyBorder="1" applyAlignment="1">
      <alignment horizontal="center" vertical="center" wrapText="1"/>
      <protection/>
    </xf>
    <xf numFmtId="0" fontId="96" fillId="35" borderId="0" xfId="0" applyFont="1" applyFill="1" applyBorder="1" applyAlignment="1">
      <alignment/>
    </xf>
    <xf numFmtId="0" fontId="96" fillId="36" borderId="19" xfId="199" applyFont="1" applyFill="1" applyBorder="1" applyAlignment="1">
      <alignment horizontal="center" vertical="center" wrapText="1"/>
      <protection/>
    </xf>
    <xf numFmtId="0" fontId="8" fillId="36" borderId="20" xfId="0" applyFont="1" applyFill="1" applyBorder="1" applyAlignment="1">
      <alignment horizontal="center" vertical="center" wrapText="1"/>
    </xf>
    <xf numFmtId="0" fontId="8" fillId="36" borderId="20" xfId="199" applyFont="1" applyFill="1" applyBorder="1" applyAlignment="1">
      <alignment horizontal="center" vertical="center" wrapText="1"/>
      <protection/>
    </xf>
    <xf numFmtId="0" fontId="8" fillId="36" borderId="13" xfId="199" applyFont="1" applyFill="1" applyBorder="1" applyAlignment="1">
      <alignment horizontal="center" vertical="center" wrapText="1"/>
      <protection/>
    </xf>
    <xf numFmtId="0" fontId="92" fillId="35" borderId="17" xfId="0" applyFont="1" applyFill="1" applyBorder="1" applyAlignment="1">
      <alignment vertical="top"/>
    </xf>
    <xf numFmtId="0" fontId="92" fillId="35" borderId="18" xfId="0" applyFont="1" applyFill="1" applyBorder="1" applyAlignment="1">
      <alignment vertical="top"/>
    </xf>
    <xf numFmtId="0" fontId="92" fillId="35" borderId="0" xfId="0" applyFont="1" applyFill="1" applyBorder="1" applyAlignment="1">
      <alignment vertical="top"/>
    </xf>
    <xf numFmtId="0" fontId="97" fillId="35" borderId="17" xfId="0" applyFont="1" applyFill="1" applyBorder="1" applyAlignment="1">
      <alignment vertical="top"/>
    </xf>
    <xf numFmtId="0" fontId="97" fillId="35" borderId="18" xfId="0" applyFont="1" applyFill="1" applyBorder="1" applyAlignment="1">
      <alignment vertical="top"/>
    </xf>
    <xf numFmtId="0" fontId="98" fillId="35" borderId="0" xfId="0" applyFont="1" applyFill="1" applyAlignment="1">
      <alignment/>
    </xf>
    <xf numFmtId="3" fontId="91" fillId="35" borderId="0" xfId="0" applyNumberFormat="1" applyFont="1" applyFill="1" applyBorder="1" applyAlignment="1">
      <alignment vertical="top"/>
    </xf>
    <xf numFmtId="0" fontId="91" fillId="35" borderId="0" xfId="0" applyFont="1" applyFill="1" applyBorder="1" applyAlignment="1">
      <alignment horizontal="left" vertical="top"/>
    </xf>
    <xf numFmtId="3" fontId="91" fillId="35" borderId="0" xfId="72" applyNumberFormat="1" applyFont="1" applyFill="1" applyBorder="1" applyAlignment="1">
      <alignment vertical="top"/>
    </xf>
    <xf numFmtId="0" fontId="91" fillId="35" borderId="0" xfId="0" applyFont="1" applyFill="1" applyAlignment="1">
      <alignment horizontal="left"/>
    </xf>
    <xf numFmtId="0" fontId="91" fillId="35" borderId="0" xfId="0" applyFont="1" applyFill="1" applyAlignment="1">
      <alignment vertical="center"/>
    </xf>
    <xf numFmtId="0" fontId="91" fillId="35" borderId="0" xfId="0" applyFont="1" applyFill="1" applyAlignment="1">
      <alignment horizontal="center"/>
    </xf>
    <xf numFmtId="0" fontId="91" fillId="35" borderId="0" xfId="0" applyFont="1" applyFill="1" applyBorder="1" applyAlignment="1" applyProtection="1">
      <alignment/>
      <protection locked="0"/>
    </xf>
    <xf numFmtId="0" fontId="91" fillId="36" borderId="0" xfId="0" applyFont="1" applyFill="1" applyBorder="1" applyAlignment="1" applyProtection="1">
      <alignment/>
      <protection/>
    </xf>
    <xf numFmtId="0" fontId="8" fillId="36" borderId="0" xfId="199" applyFont="1" applyFill="1" applyBorder="1" applyAlignment="1" applyProtection="1">
      <alignment/>
      <protection/>
    </xf>
    <xf numFmtId="0" fontId="91" fillId="35" borderId="0" xfId="0" applyFont="1" applyFill="1" applyBorder="1" applyAlignment="1" applyProtection="1">
      <alignment/>
      <protection/>
    </xf>
    <xf numFmtId="0" fontId="8" fillId="36" borderId="0" xfId="15" applyNumberFormat="1" applyFont="1" applyFill="1" applyBorder="1" applyAlignment="1" applyProtection="1">
      <alignment horizontal="centerContinuous" vertical="center"/>
      <protection/>
    </xf>
    <xf numFmtId="0" fontId="8" fillId="36" borderId="0" xfId="0" applyFont="1" applyFill="1" applyBorder="1" applyAlignment="1" applyProtection="1">
      <alignment horizontal="centerContinuous"/>
      <protection/>
    </xf>
    <xf numFmtId="0" fontId="8" fillId="35" borderId="0" xfId="15" applyNumberFormat="1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/>
      <protection/>
    </xf>
    <xf numFmtId="164" fontId="4" fillId="35" borderId="0" xfId="15" applyFont="1" applyFill="1" applyBorder="1" applyProtection="1">
      <alignment/>
      <protection/>
    </xf>
    <xf numFmtId="0" fontId="8" fillId="36" borderId="14" xfId="199" applyFont="1" applyFill="1" applyBorder="1" applyAlignment="1" applyProtection="1">
      <alignment horizontal="center" vertical="center" wrapText="1"/>
      <protection/>
    </xf>
    <xf numFmtId="0" fontId="8" fillId="36" borderId="15" xfId="199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8" fillId="36" borderId="16" xfId="199" applyFont="1" applyFill="1" applyBorder="1" applyAlignment="1" applyProtection="1">
      <alignment horizontal="center" vertical="center" wrapText="1"/>
      <protection/>
    </xf>
    <xf numFmtId="0" fontId="8" fillId="35" borderId="17" xfId="15" applyNumberFormat="1" applyFont="1" applyFill="1" applyBorder="1" applyAlignment="1" applyProtection="1">
      <alignment horizontal="centerContinuous" vertical="center"/>
      <protection/>
    </xf>
    <xf numFmtId="0" fontId="8" fillId="35" borderId="17" xfId="15" applyNumberFormat="1" applyFont="1" applyFill="1" applyBorder="1" applyAlignment="1" applyProtection="1">
      <alignment vertical="center"/>
      <protection/>
    </xf>
    <xf numFmtId="0" fontId="8" fillId="35" borderId="0" xfId="15" applyNumberFormat="1" applyFont="1" applyFill="1" applyBorder="1" applyAlignment="1" applyProtection="1">
      <alignment vertical="top"/>
      <protection/>
    </xf>
    <xf numFmtId="0" fontId="8" fillId="35" borderId="18" xfId="15" applyNumberFormat="1" applyFont="1" applyFill="1" applyBorder="1" applyAlignment="1" applyProtection="1">
      <alignment vertical="top"/>
      <protection/>
    </xf>
    <xf numFmtId="0" fontId="92" fillId="35" borderId="17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vertical="top"/>
      <protection/>
    </xf>
    <xf numFmtId="0" fontId="8" fillId="35" borderId="18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top"/>
      <protection locked="0"/>
    </xf>
    <xf numFmtId="0" fontId="92" fillId="35" borderId="18" xfId="0" applyFont="1" applyFill="1" applyBorder="1" applyAlignment="1" applyProtection="1">
      <alignment vertical="top"/>
      <protection/>
    </xf>
    <xf numFmtId="0" fontId="91" fillId="35" borderId="17" xfId="0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>
      <alignment vertical="top"/>
      <protection/>
    </xf>
    <xf numFmtId="3" fontId="4" fillId="35" borderId="0" xfId="0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right" vertical="top"/>
      <protection locked="0"/>
    </xf>
    <xf numFmtId="0" fontId="91" fillId="35" borderId="18" xfId="0" applyFont="1" applyFill="1" applyBorder="1" applyAlignment="1" applyProtection="1">
      <alignment vertical="top"/>
      <protection/>
    </xf>
    <xf numFmtId="0" fontId="4" fillId="35" borderId="0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8" fillId="35" borderId="0" xfId="0" applyFont="1" applyFill="1" applyBorder="1" applyAlignment="1" applyProtection="1">
      <alignment horizontal="right" vertical="top"/>
      <protection locked="0"/>
    </xf>
    <xf numFmtId="0" fontId="91" fillId="35" borderId="0" xfId="0" applyFont="1" applyFill="1" applyBorder="1" applyAlignment="1" applyProtection="1">
      <alignment vertical="top"/>
      <protection/>
    </xf>
    <xf numFmtId="0" fontId="4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0" applyFont="1" applyFill="1" applyBorder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horizontal="right" vertical="top"/>
      <protection/>
    </xf>
    <xf numFmtId="0" fontId="97" fillId="35" borderId="17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top"/>
      <protection/>
    </xf>
    <xf numFmtId="3" fontId="12" fillId="35" borderId="0" xfId="0" applyNumberFormat="1" applyFont="1" applyFill="1" applyBorder="1" applyAlignment="1" applyProtection="1">
      <alignment horizontal="center" vertical="top"/>
      <protection locked="0"/>
    </xf>
    <xf numFmtId="3" fontId="12" fillId="35" borderId="0" xfId="0" applyNumberFormat="1" applyFont="1" applyFill="1" applyBorder="1" applyAlignment="1" applyProtection="1">
      <alignment horizontal="right" vertical="top"/>
      <protection/>
    </xf>
    <xf numFmtId="0" fontId="97" fillId="35" borderId="18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91" fillId="35" borderId="0" xfId="0" applyFont="1" applyFill="1" applyBorder="1" applyAlignment="1" applyProtection="1">
      <alignment horizontal="center" vertical="top"/>
      <protection locked="0"/>
    </xf>
    <xf numFmtId="3" fontId="12" fillId="35" borderId="0" xfId="0" applyNumberFormat="1" applyFont="1" applyFill="1" applyBorder="1" applyAlignment="1" applyProtection="1">
      <alignment horizontal="center" vertical="top"/>
      <protection/>
    </xf>
    <xf numFmtId="0" fontId="97" fillId="35" borderId="19" xfId="0" applyFont="1" applyFill="1" applyBorder="1" applyAlignment="1" applyProtection="1">
      <alignment/>
      <protection/>
    </xf>
    <xf numFmtId="0" fontId="12" fillId="35" borderId="20" xfId="0" applyFont="1" applyFill="1" applyBorder="1" applyAlignment="1" applyProtection="1">
      <alignment vertical="top"/>
      <protection/>
    </xf>
    <xf numFmtId="3" fontId="12" fillId="35" borderId="20" xfId="0" applyNumberFormat="1" applyFont="1" applyFill="1" applyBorder="1" applyAlignment="1" applyProtection="1">
      <alignment horizontal="center" vertical="top"/>
      <protection/>
    </xf>
    <xf numFmtId="3" fontId="12" fillId="35" borderId="20" xfId="0" applyNumberFormat="1" applyFont="1" applyFill="1" applyBorder="1" applyAlignment="1" applyProtection="1">
      <alignment horizontal="right" vertical="top"/>
      <protection/>
    </xf>
    <xf numFmtId="0" fontId="97" fillId="35" borderId="13" xfId="0" applyFont="1" applyFill="1" applyBorder="1" applyAlignment="1" applyProtection="1">
      <alignment vertical="top"/>
      <protection/>
    </xf>
    <xf numFmtId="0" fontId="91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 horizontal="center" vertical="center"/>
      <protection/>
    </xf>
    <xf numFmtId="3" fontId="8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/>
      <protection/>
    </xf>
    <xf numFmtId="0" fontId="9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43" fontId="4" fillId="35" borderId="0" xfId="72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center"/>
      <protection/>
    </xf>
    <xf numFmtId="0" fontId="98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72" applyFont="1" applyFill="1" applyBorder="1" applyAlignment="1" applyProtection="1">
      <alignment vertical="top"/>
      <protection/>
    </xf>
    <xf numFmtId="0" fontId="4" fillId="36" borderId="0" xfId="0" applyFont="1" applyFill="1" applyAlignment="1">
      <alignment/>
    </xf>
    <xf numFmtId="165" fontId="8" fillId="36" borderId="14" xfId="72" applyNumberFormat="1" applyFont="1" applyFill="1" applyBorder="1" applyAlignment="1">
      <alignment horizontal="center" vertical="center" wrapText="1"/>
    </xf>
    <xf numFmtId="165" fontId="8" fillId="36" borderId="15" xfId="72" applyNumberFormat="1" applyFont="1" applyFill="1" applyBorder="1" applyAlignment="1">
      <alignment horizontal="center" vertical="center" wrapText="1"/>
    </xf>
    <xf numFmtId="165" fontId="8" fillId="36" borderId="16" xfId="72" applyNumberFormat="1" applyFont="1" applyFill="1" applyBorder="1" applyAlignment="1">
      <alignment horizontal="center" vertical="center" wrapText="1"/>
    </xf>
    <xf numFmtId="0" fontId="8" fillId="35" borderId="17" xfId="15" applyNumberFormat="1" applyFont="1" applyFill="1" applyBorder="1" applyAlignment="1">
      <alignment horizontal="centerContinuous" vertical="center"/>
      <protection/>
    </xf>
    <xf numFmtId="0" fontId="8" fillId="35" borderId="18" xfId="15" applyNumberFormat="1" applyFont="1" applyFill="1" applyBorder="1" applyAlignment="1">
      <alignment horizontal="centerContinuous" vertical="center"/>
      <protection/>
    </xf>
    <xf numFmtId="0" fontId="99" fillId="35" borderId="0" xfId="0" applyFont="1" applyFill="1" applyBorder="1" applyAlignment="1">
      <alignment horizontal="left" vertical="top"/>
    </xf>
    <xf numFmtId="0" fontId="8" fillId="35" borderId="18" xfId="0" applyFont="1" applyFill="1" applyBorder="1" applyAlignment="1">
      <alignment vertical="top" wrapText="1"/>
    </xf>
    <xf numFmtId="3" fontId="92" fillId="35" borderId="0" xfId="0" applyNumberFormat="1" applyFont="1" applyFill="1" applyBorder="1" applyAlignment="1" applyProtection="1">
      <alignment horizontal="right" vertical="top"/>
      <protection locked="0"/>
    </xf>
    <xf numFmtId="3" fontId="92" fillId="35" borderId="0" xfId="0" applyNumberFormat="1" applyFont="1" applyFill="1" applyBorder="1" applyAlignment="1" applyProtection="1">
      <alignment horizontal="right" vertical="top"/>
      <protection/>
    </xf>
    <xf numFmtId="0" fontId="92" fillId="35" borderId="0" xfId="0" applyFont="1" applyFill="1" applyBorder="1" applyAlignment="1">
      <alignment horizontal="left" vertical="top" wrapText="1"/>
    </xf>
    <xf numFmtId="3" fontId="91" fillId="35" borderId="0" xfId="0" applyNumberFormat="1" applyFont="1" applyFill="1" applyBorder="1" applyAlignment="1">
      <alignment horizontal="right" vertical="top"/>
    </xf>
    <xf numFmtId="3" fontId="92" fillId="35" borderId="0" xfId="0" applyNumberFormat="1" applyFont="1" applyFill="1" applyBorder="1" applyAlignment="1">
      <alignment horizontal="right" vertical="top"/>
    </xf>
    <xf numFmtId="3" fontId="91" fillId="35" borderId="0" xfId="0" applyNumberFormat="1" applyFont="1" applyFill="1" applyBorder="1" applyAlignment="1" applyProtection="1">
      <alignment horizontal="right" vertical="top"/>
      <protection locked="0"/>
    </xf>
    <xf numFmtId="3" fontId="92" fillId="35" borderId="11" xfId="0" applyNumberFormat="1" applyFont="1" applyFill="1" applyBorder="1" applyAlignment="1">
      <alignment horizontal="right" vertical="top"/>
    </xf>
    <xf numFmtId="0" fontId="92" fillId="35" borderId="19" xfId="0" applyFont="1" applyFill="1" applyBorder="1" applyAlignment="1">
      <alignment vertical="top"/>
    </xf>
    <xf numFmtId="3" fontId="92" fillId="35" borderId="20" xfId="0" applyNumberFormat="1" applyFont="1" applyFill="1" applyBorder="1" applyAlignment="1">
      <alignment horizontal="right" vertical="top"/>
    </xf>
    <xf numFmtId="0" fontId="8" fillId="35" borderId="13" xfId="0" applyFont="1" applyFill="1" applyBorder="1" applyAlignment="1">
      <alignment vertical="top" wrapText="1"/>
    </xf>
    <xf numFmtId="0" fontId="91" fillId="35" borderId="15" xfId="0" applyFont="1" applyFill="1" applyBorder="1" applyAlignment="1">
      <alignment vertical="top"/>
    </xf>
    <xf numFmtId="0" fontId="8" fillId="35" borderId="15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43" fontId="4" fillId="35" borderId="0" xfId="72" applyNumberFormat="1" applyFont="1" applyFill="1" applyAlignment="1">
      <alignment horizontal="center"/>
    </xf>
    <xf numFmtId="0" fontId="91" fillId="35" borderId="0" xfId="0" applyFont="1" applyFill="1" applyBorder="1" applyAlignment="1">
      <alignment horizontal="centerContinuous"/>
    </xf>
    <xf numFmtId="0" fontId="4" fillId="35" borderId="0" xfId="0" applyNumberFormat="1" applyFont="1" applyFill="1" applyBorder="1" applyAlignment="1" applyProtection="1">
      <alignment/>
      <protection locked="0"/>
    </xf>
    <xf numFmtId="0" fontId="8" fillId="35" borderId="0" xfId="199" applyFont="1" applyFill="1" applyBorder="1" applyAlignment="1">
      <alignment horizontal="center" vertical="top"/>
      <protection/>
    </xf>
    <xf numFmtId="0" fontId="4" fillId="35" borderId="0" xfId="199" applyFont="1" applyFill="1" applyBorder="1" applyAlignment="1">
      <alignment horizontal="centerContinuous" vertical="center"/>
      <protection/>
    </xf>
    <xf numFmtId="0" fontId="4" fillId="35" borderId="0" xfId="199" applyFont="1" applyFill="1" applyBorder="1" applyAlignment="1">
      <alignment horizontal="center" vertical="top"/>
      <protection/>
    </xf>
    <xf numFmtId="0" fontId="93" fillId="36" borderId="14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36" borderId="16" xfId="0" applyFont="1" applyFill="1" applyBorder="1" applyAlignment="1">
      <alignment/>
    </xf>
    <xf numFmtId="0" fontId="4" fillId="35" borderId="0" xfId="199" applyFont="1" applyFill="1" applyBorder="1" applyAlignment="1">
      <alignment vertical="top"/>
      <protection/>
    </xf>
    <xf numFmtId="3" fontId="4" fillId="35" borderId="0" xfId="199" applyNumberFormat="1" applyFont="1" applyFill="1" applyBorder="1" applyAlignment="1">
      <alignment vertical="top"/>
      <protection/>
    </xf>
    <xf numFmtId="3" fontId="8" fillId="35" borderId="0" xfId="199" applyNumberFormat="1" applyFont="1" applyFill="1" applyBorder="1" applyAlignment="1">
      <alignment vertical="top"/>
      <protection/>
    </xf>
    <xf numFmtId="3" fontId="4" fillId="35" borderId="0" xfId="199" applyNumberFormat="1" applyFont="1" applyFill="1" applyBorder="1" applyAlignment="1" applyProtection="1">
      <alignment vertical="top"/>
      <protection locked="0"/>
    </xf>
    <xf numFmtId="0" fontId="4" fillId="35" borderId="0" xfId="199" applyFont="1" applyFill="1" applyBorder="1" applyAlignment="1">
      <alignment horizontal="left" vertical="top"/>
      <protection/>
    </xf>
    <xf numFmtId="0" fontId="8" fillId="35" borderId="0" xfId="199" applyFont="1" applyFill="1" applyBorder="1" applyAlignment="1">
      <alignment horizontal="left" vertical="top"/>
      <protection/>
    </xf>
    <xf numFmtId="3" fontId="8" fillId="35" borderId="0" xfId="199" applyNumberFormat="1" applyFont="1" applyFill="1" applyBorder="1" applyAlignment="1">
      <alignment horizontal="right" vertical="top" wrapText="1"/>
      <protection/>
    </xf>
    <xf numFmtId="0" fontId="91" fillId="35" borderId="17" xfId="0" applyFont="1" applyFill="1" applyBorder="1" applyAlignment="1">
      <alignment horizontal="left" vertical="top" wrapText="1"/>
    </xf>
    <xf numFmtId="0" fontId="91" fillId="35" borderId="0" xfId="0" applyFont="1" applyFill="1" applyBorder="1" applyAlignment="1">
      <alignment horizontal="left" vertical="top" wrapText="1"/>
    </xf>
    <xf numFmtId="0" fontId="91" fillId="35" borderId="18" xfId="0" applyFont="1" applyFill="1" applyBorder="1" applyAlignment="1">
      <alignment horizontal="left" wrapText="1"/>
    </xf>
    <xf numFmtId="0" fontId="91" fillId="35" borderId="0" xfId="0" applyFont="1" applyFill="1" applyAlignment="1">
      <alignment horizontal="left" wrapText="1"/>
    </xf>
    <xf numFmtId="0" fontId="91" fillId="35" borderId="19" xfId="0" applyFont="1" applyFill="1" applyBorder="1" applyAlignment="1">
      <alignment vertical="top"/>
    </xf>
    <xf numFmtId="0" fontId="8" fillId="35" borderId="20" xfId="199" applyFont="1" applyFill="1" applyBorder="1" applyAlignment="1">
      <alignment vertical="top"/>
      <protection/>
    </xf>
    <xf numFmtId="3" fontId="4" fillId="35" borderId="20" xfId="199" applyNumberFormat="1" applyFont="1" applyFill="1" applyBorder="1" applyAlignment="1">
      <alignment vertical="top"/>
      <protection/>
    </xf>
    <xf numFmtId="43" fontId="91" fillId="35" borderId="20" xfId="72" applyFont="1" applyFill="1" applyBorder="1" applyAlignment="1">
      <alignment/>
    </xf>
    <xf numFmtId="0" fontId="98" fillId="35" borderId="0" xfId="0" applyFont="1" applyFill="1" applyAlignment="1">
      <alignment horizontal="center"/>
    </xf>
    <xf numFmtId="43" fontId="4" fillId="35" borderId="0" xfId="72" applyFont="1" applyFill="1" applyBorder="1" applyAlignment="1" applyProtection="1">
      <alignment/>
      <protection locked="0"/>
    </xf>
    <xf numFmtId="0" fontId="91" fillId="0" borderId="0" xfId="0" applyFont="1" applyAlignment="1">
      <alignment/>
    </xf>
    <xf numFmtId="0" fontId="92" fillId="36" borderId="14" xfId="0" applyFont="1" applyFill="1" applyBorder="1" applyAlignment="1">
      <alignment horizontal="center"/>
    </xf>
    <xf numFmtId="0" fontId="91" fillId="35" borderId="22" xfId="0" applyFont="1" applyFill="1" applyBorder="1" applyAlignment="1">
      <alignment/>
    </xf>
    <xf numFmtId="0" fontId="91" fillId="0" borderId="23" xfId="0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18" xfId="0" applyFont="1" applyBorder="1" applyAlignment="1">
      <alignment/>
    </xf>
    <xf numFmtId="0" fontId="91" fillId="0" borderId="20" xfId="0" applyFont="1" applyBorder="1" applyAlignment="1">
      <alignment/>
    </xf>
    <xf numFmtId="0" fontId="91" fillId="0" borderId="13" xfId="0" applyFont="1" applyBorder="1" applyAlignment="1">
      <alignment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/>
    </xf>
    <xf numFmtId="0" fontId="8" fillId="35" borderId="0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/>
    </xf>
    <xf numFmtId="0" fontId="8" fillId="35" borderId="20" xfId="0" applyNumberFormat="1" applyFont="1" applyFill="1" applyBorder="1" applyAlignment="1" applyProtection="1">
      <alignment/>
      <protection locked="0"/>
    </xf>
    <xf numFmtId="0" fontId="102" fillId="35" borderId="0" xfId="0" applyFont="1" applyFill="1" applyBorder="1" applyAlignment="1">
      <alignment horizontal="right"/>
    </xf>
    <xf numFmtId="0" fontId="92" fillId="0" borderId="0" xfId="0" applyFont="1" applyAlignment="1">
      <alignment horizontal="justify"/>
    </xf>
    <xf numFmtId="0" fontId="90" fillId="0" borderId="0" xfId="0" applyFont="1" applyAlignment="1">
      <alignment horizontal="justify"/>
    </xf>
    <xf numFmtId="0" fontId="103" fillId="35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49" fontId="8" fillId="36" borderId="24" xfId="0" applyNumberFormat="1" applyFont="1" applyFill="1" applyBorder="1" applyAlignment="1">
      <alignment horizontal="left" vertical="center"/>
    </xf>
    <xf numFmtId="49" fontId="8" fillId="36" borderId="24" xfId="0" applyNumberFormat="1" applyFont="1" applyFill="1" applyBorder="1" applyAlignment="1">
      <alignment horizontal="center" vertical="center"/>
    </xf>
    <xf numFmtId="49" fontId="8" fillId="35" borderId="25" xfId="0" applyNumberFormat="1" applyFont="1" applyFill="1" applyBorder="1" applyAlignment="1">
      <alignment horizontal="left"/>
    </xf>
    <xf numFmtId="167" fontId="101" fillId="35" borderId="25" xfId="0" applyNumberFormat="1" applyFont="1" applyFill="1" applyBorder="1" applyAlignment="1">
      <alignment/>
    </xf>
    <xf numFmtId="49" fontId="8" fillId="35" borderId="26" xfId="0" applyNumberFormat="1" applyFont="1" applyFill="1" applyBorder="1" applyAlignment="1">
      <alignment horizontal="left"/>
    </xf>
    <xf numFmtId="167" fontId="101" fillId="35" borderId="26" xfId="0" applyNumberFormat="1" applyFont="1" applyFill="1" applyBorder="1" applyAlignment="1">
      <alignment/>
    </xf>
    <xf numFmtId="167" fontId="101" fillId="35" borderId="12" xfId="0" applyNumberFormat="1" applyFont="1" applyFill="1" applyBorder="1" applyAlignment="1">
      <alignment/>
    </xf>
    <xf numFmtId="0" fontId="104" fillId="35" borderId="0" xfId="0" applyFont="1" applyFill="1" applyBorder="1" applyAlignment="1">
      <alignment/>
    </xf>
    <xf numFmtId="167" fontId="91" fillId="35" borderId="26" xfId="0" applyNumberFormat="1" applyFont="1" applyFill="1" applyBorder="1" applyAlignment="1">
      <alignment/>
    </xf>
    <xf numFmtId="167" fontId="91" fillId="35" borderId="12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 horizontal="center" vertical="center"/>
    </xf>
    <xf numFmtId="0" fontId="92" fillId="35" borderId="0" xfId="0" applyFont="1" applyFill="1" applyAlignment="1">
      <alignment/>
    </xf>
    <xf numFmtId="49" fontId="8" fillId="35" borderId="0" xfId="0" applyNumberFormat="1" applyFont="1" applyFill="1" applyBorder="1" applyAlignment="1">
      <alignment horizontal="left"/>
    </xf>
    <xf numFmtId="167" fontId="101" fillId="35" borderId="0" xfId="0" applyNumberFormat="1" applyFont="1" applyFill="1" applyBorder="1" applyAlignment="1">
      <alignment/>
    </xf>
    <xf numFmtId="49" fontId="8" fillId="36" borderId="24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left"/>
    </xf>
    <xf numFmtId="167" fontId="101" fillId="35" borderId="18" xfId="0" applyNumberFormat="1" applyFont="1" applyFill="1" applyBorder="1" applyAlignment="1">
      <alignment/>
    </xf>
    <xf numFmtId="49" fontId="8" fillId="35" borderId="19" xfId="0" applyNumberFormat="1" applyFont="1" applyFill="1" applyBorder="1" applyAlignment="1">
      <alignment horizontal="left"/>
    </xf>
    <xf numFmtId="167" fontId="101" fillId="35" borderId="20" xfId="0" applyNumberFormat="1" applyFont="1" applyFill="1" applyBorder="1" applyAlignment="1">
      <alignment/>
    </xf>
    <xf numFmtId="167" fontId="101" fillId="35" borderId="13" xfId="0" applyNumberFormat="1" applyFont="1" applyFill="1" applyBorder="1" applyAlignment="1">
      <alignment/>
    </xf>
    <xf numFmtId="167" fontId="8" fillId="36" borderId="14" xfId="0" applyNumberFormat="1" applyFont="1" applyFill="1" applyBorder="1" applyAlignment="1">
      <alignment/>
    </xf>
    <xf numFmtId="167" fontId="8" fillId="36" borderId="15" xfId="0" applyNumberFormat="1" applyFont="1" applyFill="1" applyBorder="1" applyAlignment="1">
      <alignment/>
    </xf>
    <xf numFmtId="167" fontId="8" fillId="36" borderId="16" xfId="0" applyNumberFormat="1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168" fontId="91" fillId="35" borderId="25" xfId="0" applyNumberFormat="1" applyFont="1" applyFill="1" applyBorder="1" applyAlignment="1">
      <alignment/>
    </xf>
    <xf numFmtId="167" fontId="91" fillId="35" borderId="25" xfId="0" applyNumberFormat="1" applyFont="1" applyFill="1" applyBorder="1" applyAlignment="1">
      <alignment/>
    </xf>
    <xf numFmtId="0" fontId="91" fillId="36" borderId="24" xfId="0" applyFont="1" applyFill="1" applyBorder="1" applyAlignment="1">
      <alignment/>
    </xf>
    <xf numFmtId="0" fontId="92" fillId="36" borderId="25" xfId="227" applyFont="1" applyFill="1" applyBorder="1" applyAlignment="1">
      <alignment horizontal="left" vertical="center" wrapText="1"/>
      <protection/>
    </xf>
    <xf numFmtId="4" fontId="92" fillId="36" borderId="25" xfId="85" applyNumberFormat="1" applyFont="1" applyFill="1" applyBorder="1" applyAlignment="1">
      <alignment horizontal="center" vertical="center" wrapText="1"/>
    </xf>
    <xf numFmtId="0" fontId="92" fillId="36" borderId="27" xfId="0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wrapText="1"/>
    </xf>
    <xf numFmtId="0" fontId="91" fillId="0" borderId="25" xfId="0" applyFont="1" applyFill="1" applyBorder="1" applyAlignment="1">
      <alignment wrapText="1"/>
    </xf>
    <xf numFmtId="4" fontId="91" fillId="0" borderId="25" xfId="0" applyNumberFormat="1" applyFont="1" applyBorder="1" applyAlignment="1">
      <alignment/>
    </xf>
    <xf numFmtId="0" fontId="91" fillId="0" borderId="17" xfId="0" applyFont="1" applyFill="1" applyBorder="1" applyAlignment="1">
      <alignment wrapText="1"/>
    </xf>
    <xf numFmtId="0" fontId="91" fillId="0" borderId="26" xfId="0" applyFont="1" applyFill="1" applyBorder="1" applyAlignment="1">
      <alignment wrapText="1"/>
    </xf>
    <xf numFmtId="4" fontId="91" fillId="0" borderId="26" xfId="85" applyNumberFormat="1" applyFont="1" applyBorder="1" applyAlignment="1">
      <alignment/>
    </xf>
    <xf numFmtId="0" fontId="91" fillId="35" borderId="26" xfId="0" applyFont="1" applyFill="1" applyBorder="1" applyAlignment="1">
      <alignment/>
    </xf>
    <xf numFmtId="0" fontId="91" fillId="35" borderId="12" xfId="0" applyFont="1" applyFill="1" applyBorder="1" applyAlignment="1">
      <alignment/>
    </xf>
    <xf numFmtId="49" fontId="8" fillId="35" borderId="22" xfId="0" applyNumberFormat="1" applyFont="1" applyFill="1" applyBorder="1" applyAlignment="1">
      <alignment horizontal="left"/>
    </xf>
    <xf numFmtId="49" fontId="91" fillId="0" borderId="25" xfId="0" applyNumberFormat="1" applyFont="1" applyFill="1" applyBorder="1" applyAlignment="1">
      <alignment wrapText="1"/>
    </xf>
    <xf numFmtId="4" fontId="91" fillId="0" borderId="23" xfId="85" applyNumberFormat="1" applyFont="1" applyFill="1" applyBorder="1" applyAlignment="1">
      <alignment wrapText="1"/>
    </xf>
    <xf numFmtId="4" fontId="91" fillId="0" borderId="25" xfId="85" applyNumberFormat="1" applyFont="1" applyFill="1" applyBorder="1" applyAlignment="1">
      <alignment wrapText="1"/>
    </xf>
    <xf numFmtId="49" fontId="91" fillId="0" borderId="17" xfId="0" applyNumberFormat="1" applyFont="1" applyFill="1" applyBorder="1" applyAlignment="1">
      <alignment wrapText="1"/>
    </xf>
    <xf numFmtId="49" fontId="91" fillId="0" borderId="26" xfId="0" applyNumberFormat="1" applyFont="1" applyFill="1" applyBorder="1" applyAlignment="1">
      <alignment wrapText="1"/>
    </xf>
    <xf numFmtId="4" fontId="91" fillId="0" borderId="0" xfId="85" applyNumberFormat="1" applyFont="1" applyFill="1" applyBorder="1" applyAlignment="1">
      <alignment wrapText="1"/>
    </xf>
    <xf numFmtId="4" fontId="91" fillId="0" borderId="26" xfId="85" applyNumberFormat="1" applyFont="1" applyFill="1" applyBorder="1" applyAlignment="1">
      <alignment wrapText="1"/>
    </xf>
    <xf numFmtId="49" fontId="91" fillId="0" borderId="19" xfId="0" applyNumberFormat="1" applyFont="1" applyFill="1" applyBorder="1" applyAlignment="1">
      <alignment wrapText="1"/>
    </xf>
    <xf numFmtId="49" fontId="91" fillId="0" borderId="12" xfId="0" applyNumberFormat="1" applyFont="1" applyFill="1" applyBorder="1" applyAlignment="1">
      <alignment wrapText="1"/>
    </xf>
    <xf numFmtId="4" fontId="91" fillId="0" borderId="20" xfId="85" applyNumberFormat="1" applyFont="1" applyFill="1" applyBorder="1" applyAlignment="1">
      <alignment wrapText="1"/>
    </xf>
    <xf numFmtId="4" fontId="91" fillId="0" borderId="12" xfId="85" applyNumberFormat="1" applyFont="1" applyFill="1" applyBorder="1" applyAlignment="1">
      <alignment wrapText="1"/>
    </xf>
    <xf numFmtId="49" fontId="8" fillId="36" borderId="25" xfId="0" applyNumberFormat="1" applyFont="1" applyFill="1" applyBorder="1" applyAlignment="1">
      <alignment horizontal="center" vertical="center"/>
    </xf>
    <xf numFmtId="0" fontId="92" fillId="36" borderId="24" xfId="227" applyFont="1" applyFill="1" applyBorder="1" applyAlignment="1">
      <alignment horizontal="left" vertical="center" wrapText="1"/>
      <protection/>
    </xf>
    <xf numFmtId="4" fontId="92" fillId="36" borderId="24" xfId="85" applyNumberFormat="1" applyFont="1" applyFill="1" applyBorder="1" applyAlignment="1">
      <alignment horizontal="center" vertical="center" wrapText="1"/>
    </xf>
    <xf numFmtId="167" fontId="101" fillId="35" borderId="21" xfId="0" applyNumberFormat="1" applyFont="1" applyFill="1" applyBorder="1" applyAlignment="1">
      <alignment/>
    </xf>
    <xf numFmtId="169" fontId="91" fillId="35" borderId="0" xfId="0" applyNumberFormat="1" applyFont="1" applyFill="1" applyBorder="1" applyAlignment="1">
      <alignment/>
    </xf>
    <xf numFmtId="168" fontId="101" fillId="35" borderId="21" xfId="0" applyNumberFormat="1" applyFont="1" applyFill="1" applyBorder="1" applyAlignment="1">
      <alignment/>
    </xf>
    <xf numFmtId="168" fontId="101" fillId="35" borderId="18" xfId="0" applyNumberFormat="1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0" fontId="8" fillId="36" borderId="0" xfId="0" applyFont="1" applyFill="1" applyBorder="1" applyAlignment="1">
      <alignment horizontal="center"/>
    </xf>
    <xf numFmtId="0" fontId="92" fillId="35" borderId="0" xfId="363" applyFont="1" applyFill="1">
      <alignment/>
      <protection/>
    </xf>
    <xf numFmtId="0" fontId="92" fillId="35" borderId="0" xfId="363" applyFont="1" applyFill="1" applyBorder="1">
      <alignment/>
      <protection/>
    </xf>
    <xf numFmtId="0" fontId="92" fillId="35" borderId="0" xfId="363" applyFont="1" applyFill="1" applyBorder="1" applyAlignment="1">
      <alignment horizontal="center"/>
      <protection/>
    </xf>
    <xf numFmtId="0" fontId="92" fillId="35" borderId="0" xfId="363" applyFont="1" applyFill="1" applyAlignment="1">
      <alignment horizontal="center"/>
      <protection/>
    </xf>
    <xf numFmtId="0" fontId="92" fillId="35" borderId="0" xfId="363" applyFont="1" applyFill="1" applyAlignment="1">
      <alignment/>
      <protection/>
    </xf>
    <xf numFmtId="37" fontId="8" fillId="36" borderId="24" xfId="363" applyNumberFormat="1" applyFont="1" applyFill="1" applyBorder="1" applyAlignment="1">
      <alignment horizontal="center" vertical="center"/>
      <protection/>
    </xf>
    <xf numFmtId="37" fontId="8" fillId="36" borderId="24" xfId="363" applyNumberFormat="1" applyFont="1" applyFill="1" applyBorder="1" applyAlignment="1">
      <alignment horizontal="center" wrapText="1"/>
      <protection/>
    </xf>
    <xf numFmtId="0" fontId="91" fillId="35" borderId="0" xfId="363" applyFont="1" applyFill="1">
      <alignment/>
      <protection/>
    </xf>
    <xf numFmtId="0" fontId="13" fillId="35" borderId="22" xfId="363" applyFont="1" applyFill="1" applyBorder="1">
      <alignment/>
      <protection/>
    </xf>
    <xf numFmtId="0" fontId="13" fillId="35" borderId="23" xfId="363" applyFont="1" applyFill="1" applyBorder="1">
      <alignment/>
      <protection/>
    </xf>
    <xf numFmtId="0" fontId="13" fillId="35" borderId="21" xfId="363" applyFont="1" applyFill="1" applyBorder="1">
      <alignment/>
      <protection/>
    </xf>
    <xf numFmtId="43" fontId="13" fillId="35" borderId="21" xfId="72" applyFont="1" applyFill="1" applyBorder="1" applyAlignment="1">
      <alignment horizontal="center"/>
    </xf>
    <xf numFmtId="43" fontId="13" fillId="35" borderId="25" xfId="72" applyFont="1" applyFill="1" applyBorder="1" applyAlignment="1">
      <alignment horizontal="center"/>
    </xf>
    <xf numFmtId="43" fontId="105" fillId="35" borderId="26" xfId="72" applyFont="1" applyFill="1" applyBorder="1" applyAlignment="1">
      <alignment vertical="center" wrapText="1"/>
    </xf>
    <xf numFmtId="0" fontId="13" fillId="35" borderId="17" xfId="363" applyFont="1" applyFill="1" applyBorder="1" applyAlignment="1">
      <alignment horizontal="center" vertical="center"/>
      <protection/>
    </xf>
    <xf numFmtId="0" fontId="14" fillId="35" borderId="0" xfId="363" applyFont="1" applyFill="1">
      <alignment/>
      <protection/>
    </xf>
    <xf numFmtId="0" fontId="13" fillId="35" borderId="19" xfId="363" applyFont="1" applyFill="1" applyBorder="1" applyAlignment="1">
      <alignment horizontal="center" vertical="center"/>
      <protection/>
    </xf>
    <xf numFmtId="0" fontId="13" fillId="35" borderId="20" xfId="363" applyFont="1" applyFill="1" applyBorder="1" applyAlignment="1">
      <alignment horizontal="center" vertical="center"/>
      <protection/>
    </xf>
    <xf numFmtId="0" fontId="13" fillId="35" borderId="13" xfId="363" applyFont="1" applyFill="1" applyBorder="1" applyAlignment="1">
      <alignment wrapText="1"/>
      <protection/>
    </xf>
    <xf numFmtId="43" fontId="13" fillId="35" borderId="13" xfId="72" applyFont="1" applyFill="1" applyBorder="1" applyAlignment="1">
      <alignment horizontal="center"/>
    </xf>
    <xf numFmtId="43" fontId="13" fillId="35" borderId="12" xfId="72" applyFont="1" applyFill="1" applyBorder="1" applyAlignment="1">
      <alignment horizontal="center"/>
    </xf>
    <xf numFmtId="0" fontId="14" fillId="35" borderId="14" xfId="363" applyFont="1" applyFill="1" applyBorder="1" applyAlignment="1">
      <alignment horizontal="centerContinuous"/>
      <protection/>
    </xf>
    <xf numFmtId="0" fontId="14" fillId="35" borderId="15" xfId="363" applyFont="1" applyFill="1" applyBorder="1" applyAlignment="1">
      <alignment horizontal="centerContinuous"/>
      <protection/>
    </xf>
    <xf numFmtId="0" fontId="14" fillId="35" borderId="16" xfId="363" applyFont="1" applyFill="1" applyBorder="1" applyAlignment="1">
      <alignment horizontal="left" wrapText="1"/>
      <protection/>
    </xf>
    <xf numFmtId="0" fontId="4" fillId="35" borderId="23" xfId="0" applyFont="1" applyFill="1" applyBorder="1" applyAlignment="1">
      <alignment vertical="top" wrapText="1"/>
    </xf>
    <xf numFmtId="43" fontId="4" fillId="35" borderId="23" xfId="72" applyFont="1" applyFill="1" applyBorder="1" applyAlignment="1">
      <alignment vertical="top" wrapText="1"/>
    </xf>
    <xf numFmtId="0" fontId="14" fillId="35" borderId="0" xfId="363" applyFont="1" applyFill="1" applyBorder="1" applyAlignment="1">
      <alignment horizontal="left"/>
      <protection/>
    </xf>
    <xf numFmtId="43" fontId="106" fillId="35" borderId="26" xfId="72" applyFont="1" applyFill="1" applyBorder="1" applyAlignment="1">
      <alignment vertical="center" wrapText="1"/>
    </xf>
    <xf numFmtId="0" fontId="92" fillId="0" borderId="0" xfId="0" applyFont="1" applyAlignment="1">
      <alignment/>
    </xf>
    <xf numFmtId="0" fontId="8" fillId="36" borderId="24" xfId="0" applyFont="1" applyFill="1" applyBorder="1" applyAlignment="1">
      <alignment horizontal="center" vertical="center" wrapText="1"/>
    </xf>
    <xf numFmtId="0" fontId="91" fillId="35" borderId="17" xfId="0" applyFont="1" applyFill="1" applyBorder="1" applyAlignment="1">
      <alignment horizontal="justify" vertical="center" wrapText="1"/>
    </xf>
    <xf numFmtId="0" fontId="91" fillId="35" borderId="18" xfId="0" applyFont="1" applyFill="1" applyBorder="1" applyAlignment="1">
      <alignment horizontal="justify" vertical="center" wrapText="1"/>
    </xf>
    <xf numFmtId="0" fontId="91" fillId="35" borderId="26" xfId="0" applyFont="1" applyFill="1" applyBorder="1" applyAlignment="1">
      <alignment horizontal="justify" vertical="center" wrapText="1"/>
    </xf>
    <xf numFmtId="0" fontId="91" fillId="35" borderId="17" xfId="0" applyFont="1" applyFill="1" applyBorder="1" applyAlignment="1">
      <alignment horizontal="justify" vertical="top" wrapText="1"/>
    </xf>
    <xf numFmtId="43" fontId="91" fillId="35" borderId="26" xfId="72" applyFont="1" applyFill="1" applyBorder="1" applyAlignment="1">
      <alignment horizontal="right" vertical="top" wrapText="1"/>
    </xf>
    <xf numFmtId="0" fontId="91" fillId="35" borderId="18" xfId="0" applyFont="1" applyFill="1" applyBorder="1" applyAlignment="1">
      <alignment horizontal="justify" vertical="top" wrapText="1"/>
    </xf>
    <xf numFmtId="0" fontId="91" fillId="35" borderId="19" xfId="0" applyFont="1" applyFill="1" applyBorder="1" applyAlignment="1">
      <alignment horizontal="justify" vertical="top" wrapText="1"/>
    </xf>
    <xf numFmtId="0" fontId="91" fillId="35" borderId="13" xfId="0" applyFont="1" applyFill="1" applyBorder="1" applyAlignment="1">
      <alignment horizontal="justify" vertical="top" wrapText="1"/>
    </xf>
    <xf numFmtId="43" fontId="91" fillId="35" borderId="12" xfId="72" applyFont="1" applyFill="1" applyBorder="1" applyAlignment="1">
      <alignment horizontal="justify" vertical="top" wrapText="1"/>
    </xf>
    <xf numFmtId="0" fontId="92" fillId="35" borderId="19" xfId="0" applyFont="1" applyFill="1" applyBorder="1" applyAlignment="1">
      <alignment horizontal="justify" vertical="top" wrapText="1"/>
    </xf>
    <xf numFmtId="0" fontId="92" fillId="35" borderId="13" xfId="0" applyFont="1" applyFill="1" applyBorder="1" applyAlignment="1">
      <alignment horizontal="justify" vertical="top" wrapText="1"/>
    </xf>
    <xf numFmtId="43" fontId="92" fillId="35" borderId="12" xfId="72" applyFont="1" applyFill="1" applyBorder="1" applyAlignment="1">
      <alignment horizontal="right" vertical="top" wrapText="1"/>
    </xf>
    <xf numFmtId="0" fontId="91" fillId="35" borderId="22" xfId="0" applyFont="1" applyFill="1" applyBorder="1" applyAlignment="1">
      <alignment horizontal="justify" vertical="center" wrapText="1"/>
    </xf>
    <xf numFmtId="0" fontId="91" fillId="35" borderId="21" xfId="0" applyFont="1" applyFill="1" applyBorder="1" applyAlignment="1">
      <alignment horizontal="justify" vertical="center" wrapText="1"/>
    </xf>
    <xf numFmtId="43" fontId="91" fillId="35" borderId="25" xfId="72" applyFont="1" applyFill="1" applyBorder="1" applyAlignment="1">
      <alignment horizontal="justify" vertical="center" wrapText="1"/>
    </xf>
    <xf numFmtId="0" fontId="92" fillId="35" borderId="18" xfId="0" applyFont="1" applyFill="1" applyBorder="1" applyAlignment="1">
      <alignment horizontal="justify" vertical="center" wrapText="1"/>
    </xf>
    <xf numFmtId="43" fontId="91" fillId="35" borderId="26" xfId="72" applyFont="1" applyFill="1" applyBorder="1" applyAlignment="1">
      <alignment horizontal="right" vertical="center" wrapText="1"/>
    </xf>
    <xf numFmtId="0" fontId="92" fillId="35" borderId="17" xfId="0" applyFont="1" applyFill="1" applyBorder="1" applyAlignment="1">
      <alignment horizontal="justify" vertical="center" wrapText="1"/>
    </xf>
    <xf numFmtId="0" fontId="92" fillId="35" borderId="19" xfId="0" applyFont="1" applyFill="1" applyBorder="1" applyAlignment="1">
      <alignment horizontal="justify" vertical="center" wrapText="1"/>
    </xf>
    <xf numFmtId="0" fontId="92" fillId="35" borderId="13" xfId="0" applyFont="1" applyFill="1" applyBorder="1" applyAlignment="1">
      <alignment horizontal="justify" vertical="center" wrapText="1"/>
    </xf>
    <xf numFmtId="43" fontId="91" fillId="35" borderId="12" xfId="72" applyFont="1" applyFill="1" applyBorder="1" applyAlignment="1">
      <alignment horizontal="justify" vertical="center" wrapText="1"/>
    </xf>
    <xf numFmtId="43" fontId="92" fillId="35" borderId="12" xfId="72" applyFont="1" applyFill="1" applyBorder="1" applyAlignment="1">
      <alignment horizontal="right" vertical="center" wrapText="1"/>
    </xf>
    <xf numFmtId="0" fontId="98" fillId="0" borderId="0" xfId="0" applyFont="1" applyAlignment="1">
      <alignment horizontal="center"/>
    </xf>
    <xf numFmtId="43" fontId="92" fillId="35" borderId="26" xfId="72" applyFont="1" applyFill="1" applyBorder="1" applyAlignment="1">
      <alignment horizontal="right" vertical="center" wrapText="1"/>
    </xf>
    <xf numFmtId="0" fontId="105" fillId="35" borderId="17" xfId="0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vertical="center" wrapText="1"/>
    </xf>
    <xf numFmtId="0" fontId="92" fillId="35" borderId="14" xfId="0" applyFont="1" applyFill="1" applyBorder="1" applyAlignment="1">
      <alignment horizontal="justify" vertical="center" wrapText="1"/>
    </xf>
    <xf numFmtId="0" fontId="92" fillId="35" borderId="16" xfId="0" applyFont="1" applyFill="1" applyBorder="1" applyAlignment="1">
      <alignment horizontal="justify" vertical="center" wrapText="1"/>
    </xf>
    <xf numFmtId="43" fontId="92" fillId="35" borderId="24" xfId="72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91" fillId="35" borderId="22" xfId="0" applyFont="1" applyFill="1" applyBorder="1" applyAlignment="1">
      <alignment horizontal="left" vertical="center" wrapText="1"/>
    </xf>
    <xf numFmtId="0" fontId="91" fillId="35" borderId="25" xfId="0" applyFont="1" applyFill="1" applyBorder="1" applyAlignment="1">
      <alignment horizontal="justify" vertical="center" wrapText="1"/>
    </xf>
    <xf numFmtId="43" fontId="92" fillId="35" borderId="26" xfId="0" applyNumberFormat="1" applyFont="1" applyFill="1" applyBorder="1" applyAlignment="1">
      <alignment horizontal="right" vertical="top" wrapText="1"/>
    </xf>
    <xf numFmtId="0" fontId="91" fillId="0" borderId="0" xfId="0" applyFont="1" applyAlignment="1">
      <alignment vertical="top"/>
    </xf>
    <xf numFmtId="0" fontId="91" fillId="35" borderId="17" xfId="0" applyFont="1" applyFill="1" applyBorder="1" applyAlignment="1">
      <alignment horizontal="left" vertical="top"/>
    </xf>
    <xf numFmtId="0" fontId="91" fillId="35" borderId="18" xfId="0" applyFont="1" applyFill="1" applyBorder="1" applyAlignment="1">
      <alignment horizontal="justify" vertical="top"/>
    </xf>
    <xf numFmtId="0" fontId="91" fillId="35" borderId="26" xfId="0" applyFont="1" applyFill="1" applyBorder="1" applyAlignment="1">
      <alignment horizontal="right" vertical="top" wrapText="1"/>
    </xf>
    <xf numFmtId="43" fontId="92" fillId="35" borderId="26" xfId="72" applyFont="1" applyFill="1" applyBorder="1" applyAlignment="1">
      <alignment horizontal="right" vertical="top"/>
    </xf>
    <xf numFmtId="0" fontId="92" fillId="35" borderId="0" xfId="0" applyFont="1" applyFill="1" applyAlignment="1">
      <alignment vertical="top"/>
    </xf>
    <xf numFmtId="0" fontId="92" fillId="0" borderId="0" xfId="0" applyFont="1" applyAlignment="1">
      <alignment vertical="top"/>
    </xf>
    <xf numFmtId="0" fontId="91" fillId="35" borderId="26" xfId="0" applyFont="1" applyFill="1" applyBorder="1" applyAlignment="1">
      <alignment horizontal="right" vertical="top"/>
    </xf>
    <xf numFmtId="43" fontId="91" fillId="35" borderId="26" xfId="72" applyFont="1" applyFill="1" applyBorder="1" applyAlignment="1">
      <alignment horizontal="right" vertical="top"/>
    </xf>
    <xf numFmtId="0" fontId="91" fillId="35" borderId="19" xfId="0" applyFont="1" applyFill="1" applyBorder="1" applyAlignment="1">
      <alignment horizontal="left" vertical="top"/>
    </xf>
    <xf numFmtId="0" fontId="91" fillId="35" borderId="13" xfId="0" applyFont="1" applyFill="1" applyBorder="1" applyAlignment="1">
      <alignment vertical="top"/>
    </xf>
    <xf numFmtId="43" fontId="91" fillId="35" borderId="12" xfId="72" applyFont="1" applyFill="1" applyBorder="1" applyAlignment="1">
      <alignment horizontal="right" vertical="top"/>
    </xf>
    <xf numFmtId="0" fontId="92" fillId="35" borderId="19" xfId="0" applyFont="1" applyFill="1" applyBorder="1" applyAlignment="1">
      <alignment horizontal="left" vertical="top"/>
    </xf>
    <xf numFmtId="0" fontId="92" fillId="35" borderId="13" xfId="0" applyFont="1" applyFill="1" applyBorder="1" applyAlignment="1">
      <alignment vertical="top"/>
    </xf>
    <xf numFmtId="43" fontId="92" fillId="35" borderId="12" xfId="72" applyFont="1" applyFill="1" applyBorder="1" applyAlignment="1">
      <alignment horizontal="right" vertical="top"/>
    </xf>
    <xf numFmtId="0" fontId="107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0" fontId="8" fillId="37" borderId="24" xfId="0" applyFont="1" applyFill="1" applyBorder="1" applyAlignment="1">
      <alignment horizontal="center"/>
    </xf>
    <xf numFmtId="0" fontId="91" fillId="35" borderId="24" xfId="0" applyFont="1" applyFill="1" applyBorder="1" applyAlignment="1">
      <alignment/>
    </xf>
    <xf numFmtId="0" fontId="93" fillId="35" borderId="24" xfId="0" applyFont="1" applyFill="1" applyBorder="1" applyAlignment="1">
      <alignment/>
    </xf>
    <xf numFmtId="0" fontId="91" fillId="35" borderId="24" xfId="0" applyFont="1" applyFill="1" applyBorder="1" applyAlignment="1">
      <alignment horizontal="center"/>
    </xf>
    <xf numFmtId="0" fontId="91" fillId="35" borderId="12" xfId="0" applyFont="1" applyFill="1" applyBorder="1" applyAlignment="1">
      <alignment horizontal="center"/>
    </xf>
    <xf numFmtId="0" fontId="91" fillId="35" borderId="24" xfId="0" applyFont="1" applyFill="1" applyBorder="1" applyAlignment="1">
      <alignment horizontal="right"/>
    </xf>
    <xf numFmtId="0" fontId="8" fillId="35" borderId="20" xfId="0" applyFont="1" applyFill="1" applyBorder="1" applyAlignment="1">
      <alignment horizontal="left"/>
    </xf>
    <xf numFmtId="0" fontId="8" fillId="37" borderId="24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>
      <alignment horizontal="justify" vertical="center" wrapText="1"/>
    </xf>
    <xf numFmtId="0" fontId="92" fillId="35" borderId="29" xfId="0" applyFont="1" applyFill="1" applyBorder="1" applyAlignment="1">
      <alignment horizontal="justify" vertical="center" wrapText="1"/>
    </xf>
    <xf numFmtId="0" fontId="91" fillId="35" borderId="0" xfId="0" applyFont="1" applyFill="1" applyBorder="1" applyAlignment="1">
      <alignment horizontal="right" vertical="center" wrapText="1"/>
    </xf>
    <xf numFmtId="0" fontId="91" fillId="35" borderId="30" xfId="0" applyFont="1" applyFill="1" applyBorder="1" applyAlignment="1">
      <alignment horizontal="right" vertical="center" wrapText="1"/>
    </xf>
    <xf numFmtId="0" fontId="92" fillId="35" borderId="28" xfId="0" applyFont="1" applyFill="1" applyBorder="1" applyAlignment="1">
      <alignment horizontal="justify" vertical="center" wrapText="1"/>
    </xf>
    <xf numFmtId="0" fontId="91" fillId="35" borderId="31" xfId="0" applyFont="1" applyFill="1" applyBorder="1" applyAlignment="1">
      <alignment horizontal="right" vertical="center" wrapText="1"/>
    </xf>
    <xf numFmtId="0" fontId="91" fillId="35" borderId="32" xfId="0" applyFont="1" applyFill="1" applyBorder="1" applyAlignment="1">
      <alignment horizontal="right" vertical="center" wrapText="1"/>
    </xf>
    <xf numFmtId="0" fontId="91" fillId="35" borderId="33" xfId="0" applyFont="1" applyFill="1" applyBorder="1" applyAlignment="1">
      <alignment horizontal="justify" vertical="center" wrapText="1"/>
    </xf>
    <xf numFmtId="0" fontId="92" fillId="35" borderId="34" xfId="0" applyFont="1" applyFill="1" applyBorder="1" applyAlignment="1">
      <alignment horizontal="justify" vertical="center" wrapText="1"/>
    </xf>
    <xf numFmtId="0" fontId="91" fillId="35" borderId="35" xfId="0" applyFont="1" applyFill="1" applyBorder="1" applyAlignment="1">
      <alignment horizontal="justify" vertical="center" wrapText="1"/>
    </xf>
    <xf numFmtId="0" fontId="91" fillId="35" borderId="36" xfId="0" applyFont="1" applyFill="1" applyBorder="1" applyAlignment="1">
      <alignment horizontal="justify" vertical="center" wrapText="1"/>
    </xf>
    <xf numFmtId="0" fontId="91" fillId="35" borderId="37" xfId="0" applyFont="1" applyFill="1" applyBorder="1" applyAlignment="1">
      <alignment horizontal="justify" vertical="center" wrapText="1"/>
    </xf>
    <xf numFmtId="0" fontId="91" fillId="35" borderId="38" xfId="0" applyFont="1" applyFill="1" applyBorder="1" applyAlignment="1">
      <alignment horizontal="justify" vertical="center" wrapText="1"/>
    </xf>
    <xf numFmtId="0" fontId="91" fillId="35" borderId="0" xfId="0" applyFont="1" applyFill="1" applyBorder="1" applyAlignment="1">
      <alignment horizontal="justify" vertical="center" wrapText="1"/>
    </xf>
    <xf numFmtId="0" fontId="92" fillId="35" borderId="33" xfId="0" applyFont="1" applyFill="1" applyBorder="1" applyAlignment="1">
      <alignment horizontal="justify" vertical="center" wrapText="1"/>
    </xf>
    <xf numFmtId="0" fontId="92" fillId="35" borderId="31" xfId="0" applyFont="1" applyFill="1" applyBorder="1" applyAlignment="1">
      <alignment horizontal="justify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92" fillId="35" borderId="0" xfId="0" applyFont="1" applyFill="1" applyBorder="1" applyAlignment="1">
      <alignment horizontal="justify" vertical="center" wrapText="1"/>
    </xf>
    <xf numFmtId="0" fontId="92" fillId="35" borderId="39" xfId="0" applyFont="1" applyFill="1" applyBorder="1" applyAlignment="1">
      <alignment horizontal="right" vertical="center" wrapText="1"/>
    </xf>
    <xf numFmtId="0" fontId="92" fillId="35" borderId="40" xfId="0" applyFont="1" applyFill="1" applyBorder="1" applyAlignment="1">
      <alignment horizontal="right" vertical="center" wrapText="1"/>
    </xf>
    <xf numFmtId="0" fontId="91" fillId="35" borderId="18" xfId="0" applyFont="1" applyFill="1" applyBorder="1" applyAlignment="1">
      <alignment horizontal="right" vertical="center" wrapText="1"/>
    </xf>
    <xf numFmtId="0" fontId="91" fillId="35" borderId="26" xfId="0" applyFont="1" applyFill="1" applyBorder="1" applyAlignment="1">
      <alignment horizontal="right" vertical="center" wrapText="1"/>
    </xf>
    <xf numFmtId="43" fontId="92" fillId="35" borderId="18" xfId="0" applyNumberFormat="1" applyFont="1" applyFill="1" applyBorder="1" applyAlignment="1">
      <alignment horizontal="right" vertical="center" wrapText="1"/>
    </xf>
    <xf numFmtId="0" fontId="92" fillId="35" borderId="18" xfId="0" applyFont="1" applyFill="1" applyBorder="1" applyAlignment="1">
      <alignment horizontal="right" vertical="center" wrapText="1"/>
    </xf>
    <xf numFmtId="0" fontId="92" fillId="35" borderId="26" xfId="0" applyFont="1" applyFill="1" applyBorder="1" applyAlignment="1">
      <alignment horizontal="right" vertical="center" wrapText="1"/>
    </xf>
    <xf numFmtId="0" fontId="91" fillId="35" borderId="19" xfId="0" applyFont="1" applyFill="1" applyBorder="1" applyAlignment="1">
      <alignment horizontal="justify" vertical="center" wrapText="1"/>
    </xf>
    <xf numFmtId="0" fontId="91" fillId="35" borderId="20" xfId="0" applyFont="1" applyFill="1" applyBorder="1" applyAlignment="1">
      <alignment horizontal="justify" vertical="center" wrapText="1"/>
    </xf>
    <xf numFmtId="0" fontId="91" fillId="35" borderId="13" xfId="0" applyFont="1" applyFill="1" applyBorder="1" applyAlignment="1">
      <alignment horizontal="justify" vertical="center" wrapText="1"/>
    </xf>
    <xf numFmtId="0" fontId="91" fillId="35" borderId="13" xfId="0" applyFont="1" applyFill="1" applyBorder="1" applyAlignment="1">
      <alignment horizontal="right" vertical="center" wrapText="1"/>
    </xf>
    <xf numFmtId="0" fontId="91" fillId="35" borderId="12" xfId="0" applyFont="1" applyFill="1" applyBorder="1" applyAlignment="1">
      <alignment horizontal="right" vertical="center" wrapText="1"/>
    </xf>
    <xf numFmtId="0" fontId="92" fillId="35" borderId="12" xfId="0" applyFont="1" applyFill="1" applyBorder="1" applyAlignment="1">
      <alignment horizontal="right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92" fillId="36" borderId="24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vertical="center" wrapText="1"/>
    </xf>
    <xf numFmtId="0" fontId="91" fillId="0" borderId="26" xfId="0" applyFont="1" applyBorder="1" applyAlignment="1">
      <alignment/>
    </xf>
    <xf numFmtId="43" fontId="92" fillId="35" borderId="26" xfId="0" applyNumberFormat="1" applyFont="1" applyFill="1" applyBorder="1" applyAlignment="1">
      <alignment horizontal="right" vertical="center" wrapText="1"/>
    </xf>
    <xf numFmtId="9" fontId="91" fillId="35" borderId="26" xfId="369" applyFont="1" applyFill="1" applyBorder="1" applyAlignment="1">
      <alignment/>
    </xf>
    <xf numFmtId="9" fontId="91" fillId="0" borderId="26" xfId="369" applyFont="1" applyBorder="1" applyAlignment="1">
      <alignment/>
    </xf>
    <xf numFmtId="0" fontId="92" fillId="35" borderId="0" xfId="0" applyFont="1" applyFill="1" applyBorder="1" applyAlignment="1">
      <alignment horizontal="right" vertical="center" wrapText="1"/>
    </xf>
    <xf numFmtId="0" fontId="92" fillId="34" borderId="41" xfId="0" applyFont="1" applyFill="1" applyBorder="1" applyAlignment="1">
      <alignment horizontal="center" vertical="center" wrapText="1"/>
    </xf>
    <xf numFmtId="0" fontId="92" fillId="34" borderId="42" xfId="0" applyFont="1" applyFill="1" applyBorder="1" applyAlignment="1">
      <alignment horizontal="center" vertical="center" wrapText="1"/>
    </xf>
    <xf numFmtId="0" fontId="91" fillId="35" borderId="0" xfId="0" applyFont="1" applyFill="1" applyBorder="1" applyAlignment="1">
      <alignment horizontal="center" vertical="center" wrapText="1"/>
    </xf>
    <xf numFmtId="0" fontId="91" fillId="35" borderId="3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top"/>
    </xf>
    <xf numFmtId="0" fontId="17" fillId="35" borderId="14" xfId="363" applyFont="1" applyFill="1" applyBorder="1" applyAlignment="1">
      <alignment horizontal="centerContinuous"/>
      <protection/>
    </xf>
    <xf numFmtId="0" fontId="17" fillId="35" borderId="15" xfId="363" applyFont="1" applyFill="1" applyBorder="1" applyAlignment="1">
      <alignment horizontal="centerContinuous"/>
      <protection/>
    </xf>
    <xf numFmtId="43" fontId="108" fillId="35" borderId="24" xfId="72" applyFont="1" applyFill="1" applyBorder="1" applyAlignment="1">
      <alignment vertical="center" wrapText="1"/>
    </xf>
    <xf numFmtId="0" fontId="79" fillId="0" borderId="0" xfId="0" applyFont="1" applyAlignment="1">
      <alignment/>
    </xf>
    <xf numFmtId="43" fontId="2" fillId="35" borderId="23" xfId="72" applyFont="1" applyFill="1" applyBorder="1" applyAlignment="1">
      <alignment vertical="top" wrapText="1"/>
    </xf>
    <xf numFmtId="0" fontId="8" fillId="36" borderId="23" xfId="0" applyFont="1" applyFill="1" applyBorder="1" applyAlignment="1">
      <alignment horizontal="centerContinuous"/>
    </xf>
    <xf numFmtId="0" fontId="8" fillId="35" borderId="17" xfId="15" applyNumberFormat="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49" fontId="8" fillId="35" borderId="25" xfId="0" applyNumberFormat="1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/>
    </xf>
    <xf numFmtId="4" fontId="91" fillId="0" borderId="0" xfId="0" applyNumberFormat="1" applyFont="1" applyAlignment="1">
      <alignment/>
    </xf>
    <xf numFmtId="0" fontId="106" fillId="35" borderId="17" xfId="0" applyFont="1" applyFill="1" applyBorder="1" applyAlignment="1">
      <alignment horizontal="left" vertical="center" wrapText="1"/>
    </xf>
    <xf numFmtId="4" fontId="91" fillId="0" borderId="26" xfId="0" applyNumberFormat="1" applyFont="1" applyBorder="1" applyAlignment="1">
      <alignment/>
    </xf>
    <xf numFmtId="0" fontId="91" fillId="0" borderId="12" xfId="0" applyFont="1" applyBorder="1" applyAlignment="1">
      <alignment/>
    </xf>
    <xf numFmtId="4" fontId="91" fillId="0" borderId="12" xfId="0" applyNumberFormat="1" applyFont="1" applyBorder="1" applyAlignment="1">
      <alignment/>
    </xf>
    <xf numFmtId="43" fontId="105" fillId="35" borderId="26" xfId="72" applyFont="1" applyFill="1" applyBorder="1" applyAlignment="1">
      <alignment horizontal="right" vertical="center" wrapText="1"/>
    </xf>
    <xf numFmtId="4" fontId="91" fillId="0" borderId="26" xfId="0" applyNumberFormat="1" applyFont="1" applyBorder="1" applyAlignment="1">
      <alignment horizontal="right"/>
    </xf>
    <xf numFmtId="0" fontId="91" fillId="0" borderId="26" xfId="0" applyFont="1" applyBorder="1" applyAlignment="1">
      <alignment horizontal="right"/>
    </xf>
    <xf numFmtId="0" fontId="91" fillId="0" borderId="17" xfId="0" applyFont="1" applyBorder="1" applyAlignment="1">
      <alignment/>
    </xf>
    <xf numFmtId="4" fontId="91" fillId="0" borderId="18" xfId="0" applyNumberFormat="1" applyFont="1" applyBorder="1" applyAlignment="1">
      <alignment/>
    </xf>
    <xf numFmtId="43" fontId="105" fillId="35" borderId="24" xfId="72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left"/>
    </xf>
    <xf numFmtId="0" fontId="91" fillId="0" borderId="0" xfId="0" applyFont="1" applyFill="1" applyAlignment="1">
      <alignment/>
    </xf>
    <xf numFmtId="0" fontId="90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left"/>
    </xf>
    <xf numFmtId="167" fontId="101" fillId="0" borderId="25" xfId="0" applyNumberFormat="1" applyFont="1" applyFill="1" applyBorder="1" applyAlignment="1">
      <alignment/>
    </xf>
    <xf numFmtId="167" fontId="101" fillId="0" borderId="21" xfId="0" applyNumberFormat="1" applyFont="1" applyFill="1" applyBorder="1" applyAlignment="1">
      <alignment/>
    </xf>
    <xf numFmtId="0" fontId="91" fillId="0" borderId="26" xfId="0" applyFont="1" applyFill="1" applyBorder="1" applyAlignment="1">
      <alignment/>
    </xf>
    <xf numFmtId="4" fontId="91" fillId="0" borderId="0" xfId="0" applyNumberFormat="1" applyFont="1" applyFill="1" applyAlignment="1">
      <alignment/>
    </xf>
    <xf numFmtId="4" fontId="91" fillId="0" borderId="26" xfId="0" applyNumberFormat="1" applyFont="1" applyFill="1" applyBorder="1" applyAlignment="1">
      <alignment/>
    </xf>
    <xf numFmtId="167" fontId="101" fillId="0" borderId="26" xfId="0" applyNumberFormat="1" applyFont="1" applyFill="1" applyBorder="1" applyAlignment="1">
      <alignment/>
    </xf>
    <xf numFmtId="167" fontId="101" fillId="0" borderId="18" xfId="0" applyNumberFormat="1" applyFont="1" applyFill="1" applyBorder="1" applyAlignment="1">
      <alignment/>
    </xf>
    <xf numFmtId="167" fontId="101" fillId="0" borderId="12" xfId="0" applyNumberFormat="1" applyFont="1" applyFill="1" applyBorder="1" applyAlignment="1">
      <alignment/>
    </xf>
    <xf numFmtId="167" fontId="101" fillId="0" borderId="13" xfId="0" applyNumberFormat="1" applyFont="1" applyFill="1" applyBorder="1" applyAlignment="1">
      <alignment/>
    </xf>
    <xf numFmtId="0" fontId="92" fillId="0" borderId="17" xfId="0" applyFont="1" applyBorder="1" applyAlignment="1">
      <alignment/>
    </xf>
    <xf numFmtId="4" fontId="91" fillId="35" borderId="26" xfId="0" applyNumberFormat="1" applyFont="1" applyFill="1" applyBorder="1" applyAlignment="1">
      <alignment horizontal="right" vertical="top" wrapText="1"/>
    </xf>
    <xf numFmtId="4" fontId="92" fillId="35" borderId="12" xfId="0" applyNumberFormat="1" applyFont="1" applyFill="1" applyBorder="1" applyAlignment="1">
      <alignment horizontal="right" vertical="center" wrapText="1"/>
    </xf>
    <xf numFmtId="43" fontId="91" fillId="0" borderId="26" xfId="72" applyFont="1" applyFill="1" applyBorder="1" applyAlignment="1">
      <alignment horizontal="right" vertical="top" wrapText="1"/>
    </xf>
    <xf numFmtId="0" fontId="91" fillId="0" borderId="12" xfId="0" applyFont="1" applyFill="1" applyBorder="1" applyAlignment="1">
      <alignment horizontal="right" vertical="center" wrapText="1"/>
    </xf>
    <xf numFmtId="0" fontId="101" fillId="0" borderId="0" xfId="0" applyFont="1" applyFill="1" applyAlignment="1">
      <alignment/>
    </xf>
    <xf numFmtId="4" fontId="91" fillId="0" borderId="12" xfId="0" applyNumberFormat="1" applyFont="1" applyFill="1" applyBorder="1" applyAlignment="1">
      <alignment/>
    </xf>
    <xf numFmtId="167" fontId="101" fillId="0" borderId="0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 horizontal="left"/>
    </xf>
    <xf numFmtId="4" fontId="91" fillId="0" borderId="0" xfId="0" applyNumberFormat="1" applyFont="1" applyFill="1" applyBorder="1" applyAlignment="1">
      <alignment/>
    </xf>
    <xf numFmtId="0" fontId="91" fillId="0" borderId="24" xfId="0" applyFont="1" applyFill="1" applyBorder="1" applyAlignment="1">
      <alignment/>
    </xf>
    <xf numFmtId="0" fontId="109" fillId="0" borderId="24" xfId="0" applyFont="1" applyFill="1" applyBorder="1" applyAlignment="1">
      <alignment horizontal="center" vertical="center"/>
    </xf>
    <xf numFmtId="43" fontId="106" fillId="0" borderId="24" xfId="72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 wrapText="1"/>
    </xf>
    <xf numFmtId="0" fontId="110" fillId="0" borderId="0" xfId="0" applyFont="1" applyFill="1" applyAlignment="1">
      <alignment/>
    </xf>
    <xf numFmtId="43" fontId="91" fillId="0" borderId="0" xfId="72" applyNumberFormat="1" applyFont="1" applyFill="1" applyBorder="1" applyAlignment="1">
      <alignment/>
    </xf>
    <xf numFmtId="0" fontId="104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91" fillId="0" borderId="0" xfId="0" applyFont="1" applyBorder="1" applyAlignment="1">
      <alignment horizontal="center"/>
    </xf>
    <xf numFmtId="0" fontId="92" fillId="35" borderId="0" xfId="0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>
      <alignment horizontal="center"/>
    </xf>
    <xf numFmtId="3" fontId="91" fillId="35" borderId="0" xfId="72" applyNumberFormat="1" applyFont="1" applyFill="1" applyBorder="1" applyAlignment="1">
      <alignment horizontal="center" vertical="center"/>
    </xf>
    <xf numFmtId="3" fontId="92" fillId="35" borderId="0" xfId="72" applyNumberFormat="1" applyFont="1" applyFill="1" applyBorder="1" applyAlignment="1">
      <alignment horizontal="center" vertical="center"/>
    </xf>
    <xf numFmtId="3" fontId="91" fillId="35" borderId="0" xfId="0" applyNumberFormat="1" applyFont="1" applyFill="1" applyBorder="1" applyAlignment="1">
      <alignment horizontal="center" vertical="center"/>
    </xf>
    <xf numFmtId="3" fontId="4" fillId="35" borderId="0" xfId="72" applyNumberFormat="1" applyFont="1" applyFill="1" applyBorder="1" applyAlignment="1" applyProtection="1">
      <alignment horizontal="center" vertical="center"/>
      <protection locked="0"/>
    </xf>
    <xf numFmtId="3" fontId="4" fillId="35" borderId="0" xfId="72" applyNumberFormat="1" applyFont="1" applyFill="1" applyBorder="1" applyAlignment="1">
      <alignment horizontal="center" vertical="center"/>
    </xf>
    <xf numFmtId="3" fontId="92" fillId="35" borderId="0" xfId="0" applyNumberFormat="1" applyFont="1" applyFill="1" applyBorder="1" applyAlignment="1">
      <alignment horizontal="center" vertical="center"/>
    </xf>
    <xf numFmtId="43" fontId="4" fillId="35" borderId="0" xfId="72" applyNumberFormat="1" applyFont="1" applyFill="1" applyBorder="1" applyAlignment="1">
      <alignment horizontal="center"/>
    </xf>
    <xf numFmtId="0" fontId="104" fillId="0" borderId="0" xfId="0" applyFont="1" applyBorder="1" applyAlignment="1">
      <alignment/>
    </xf>
    <xf numFmtId="0" fontId="91" fillId="0" borderId="25" xfId="0" applyFont="1" applyBorder="1" applyAlignment="1">
      <alignment/>
    </xf>
    <xf numFmtId="4" fontId="91" fillId="0" borderId="25" xfId="0" applyNumberFormat="1" applyFont="1" applyBorder="1" applyAlignment="1">
      <alignment/>
    </xf>
    <xf numFmtId="43" fontId="105" fillId="35" borderId="17" xfId="72" applyFont="1" applyFill="1" applyBorder="1" applyAlignment="1">
      <alignment vertical="center" wrapText="1"/>
    </xf>
    <xf numFmtId="43" fontId="91" fillId="35" borderId="18" xfId="72" applyFont="1" applyFill="1" applyBorder="1" applyAlignment="1">
      <alignment horizontal="right" vertical="center" wrapText="1"/>
    </xf>
    <xf numFmtId="0" fontId="92" fillId="0" borderId="0" xfId="0" applyFont="1" applyBorder="1" applyAlignment="1">
      <alignment/>
    </xf>
    <xf numFmtId="0" fontId="91" fillId="0" borderId="0" xfId="0" applyFont="1" applyBorder="1" applyAlignment="1">
      <alignment horizontal="left"/>
    </xf>
    <xf numFmtId="4" fontId="91" fillId="0" borderId="17" xfId="0" applyNumberFormat="1" applyFont="1" applyBorder="1" applyAlignment="1">
      <alignment/>
    </xf>
    <xf numFmtId="43" fontId="92" fillId="0" borderId="26" xfId="72" applyFont="1" applyFill="1" applyBorder="1" applyAlignment="1">
      <alignment horizontal="right" vertical="top" wrapText="1"/>
    </xf>
    <xf numFmtId="0" fontId="8" fillId="0" borderId="0" xfId="0" applyFont="1" applyFill="1" applyBorder="1" applyAlignment="1" applyProtection="1">
      <alignment horizontal="right" vertical="top"/>
      <protection/>
    </xf>
    <xf numFmtId="43" fontId="105" fillId="0" borderId="26" xfId="72" applyFont="1" applyFill="1" applyBorder="1" applyAlignment="1">
      <alignment vertical="center" wrapText="1"/>
    </xf>
    <xf numFmtId="43" fontId="105" fillId="0" borderId="26" xfId="72" applyFont="1" applyFill="1" applyBorder="1" applyAlignment="1">
      <alignment horizontal="right" vertical="center" wrapText="1"/>
    </xf>
    <xf numFmtId="43" fontId="91" fillId="35" borderId="17" xfId="72" applyFont="1" applyFill="1" applyBorder="1" applyAlignment="1">
      <alignment horizontal="right" vertical="center" wrapText="1"/>
    </xf>
    <xf numFmtId="4" fontId="91" fillId="35" borderId="18" xfId="0" applyNumberFormat="1" applyFont="1" applyFill="1" applyBorder="1" applyAlignment="1" applyProtection="1">
      <alignment vertical="top"/>
      <protection/>
    </xf>
    <xf numFmtId="0" fontId="91" fillId="0" borderId="0" xfId="0" applyFont="1" applyBorder="1" applyAlignment="1">
      <alignment horizontal="left"/>
    </xf>
    <xf numFmtId="0" fontId="17" fillId="35" borderId="15" xfId="363" applyFont="1" applyFill="1" applyBorder="1" applyAlignment="1">
      <alignment horizontal="left" wrapText="1" indent="1"/>
      <protection/>
    </xf>
    <xf numFmtId="43" fontId="91" fillId="35" borderId="19" xfId="72" applyFont="1" applyFill="1" applyBorder="1" applyAlignment="1">
      <alignment horizontal="justify" vertical="center" wrapText="1"/>
    </xf>
    <xf numFmtId="4" fontId="91" fillId="0" borderId="13" xfId="0" applyNumberFormat="1" applyFont="1" applyBorder="1" applyAlignment="1">
      <alignment/>
    </xf>
    <xf numFmtId="43" fontId="92" fillId="35" borderId="25" xfId="72" applyFont="1" applyFill="1" applyBorder="1" applyAlignment="1">
      <alignment horizontal="right" vertical="center" wrapText="1"/>
    </xf>
    <xf numFmtId="4" fontId="92" fillId="0" borderId="26" xfId="0" applyNumberFormat="1" applyFont="1" applyBorder="1" applyAlignment="1">
      <alignment/>
    </xf>
    <xf numFmtId="43" fontId="91" fillId="35" borderId="18" xfId="72" applyFont="1" applyFill="1" applyBorder="1" applyAlignment="1">
      <alignment horizontal="right" vertical="top" wrapText="1"/>
    </xf>
    <xf numFmtId="0" fontId="91" fillId="35" borderId="0" xfId="0" applyFont="1" applyFill="1" applyBorder="1" applyAlignment="1">
      <alignment horizontal="justify" vertical="center" wrapText="1"/>
    </xf>
    <xf numFmtId="0" fontId="91" fillId="35" borderId="18" xfId="0" applyFont="1" applyFill="1" applyBorder="1" applyAlignment="1">
      <alignment horizontal="justify" vertical="center" wrapText="1"/>
    </xf>
    <xf numFmtId="43" fontId="105" fillId="35" borderId="0" xfId="72" applyFont="1" applyFill="1" applyBorder="1" applyAlignment="1">
      <alignment vertical="center" wrapText="1"/>
    </xf>
    <xf numFmtId="3" fontId="92" fillId="35" borderId="0" xfId="0" applyNumberFormat="1" applyFont="1" applyFill="1" applyBorder="1" applyAlignment="1">
      <alignment/>
    </xf>
    <xf numFmtId="43" fontId="105" fillId="35" borderId="18" xfId="72" applyFont="1" applyFill="1" applyBorder="1" applyAlignment="1">
      <alignment vertical="center" wrapText="1"/>
    </xf>
    <xf numFmtId="43" fontId="105" fillId="0" borderId="0" xfId="72" applyFont="1" applyFill="1" applyBorder="1" applyAlignment="1">
      <alignment vertical="center" wrapText="1"/>
    </xf>
    <xf numFmtId="167" fontId="91" fillId="35" borderId="13" xfId="0" applyNumberFormat="1" applyFont="1" applyFill="1" applyBorder="1" applyAlignment="1">
      <alignment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3" fontId="105" fillId="0" borderId="0" xfId="72" applyFont="1" applyFill="1" applyBorder="1" applyAlignment="1">
      <alignment horizontal="right" vertical="center" wrapText="1"/>
    </xf>
    <xf numFmtId="43" fontId="105" fillId="35" borderId="0" xfId="72" applyFont="1" applyFill="1" applyBorder="1" applyAlignment="1">
      <alignment horizontal="right" vertical="center" wrapText="1"/>
    </xf>
    <xf numFmtId="4" fontId="91" fillId="0" borderId="0" xfId="0" applyNumberFormat="1" applyFont="1" applyAlignment="1">
      <alignment/>
    </xf>
    <xf numFmtId="0" fontId="91" fillId="0" borderId="0" xfId="0" applyFont="1" applyAlignment="1">
      <alignment/>
    </xf>
    <xf numFmtId="4" fontId="91" fillId="0" borderId="0" xfId="0" applyNumberFormat="1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/>
    </xf>
    <xf numFmtId="0" fontId="4" fillId="0" borderId="26" xfId="199" applyBorder="1">
      <alignment/>
      <protection/>
    </xf>
    <xf numFmtId="0" fontId="91" fillId="0" borderId="26" xfId="0" applyFont="1" applyBorder="1" applyAlignment="1" applyProtection="1">
      <alignment/>
      <protection locked="0"/>
    </xf>
    <xf numFmtId="49" fontId="91" fillId="0" borderId="0" xfId="0" applyNumberFormat="1" applyFont="1" applyAlignment="1" applyProtection="1">
      <alignment horizontal="center" vertical="center"/>
      <protection locked="0"/>
    </xf>
    <xf numFmtId="49" fontId="91" fillId="0" borderId="17" xfId="0" applyNumberFormat="1" applyFont="1" applyBorder="1" applyAlignment="1" applyProtection="1">
      <alignment horizontal="center" vertical="center"/>
      <protection locked="0"/>
    </xf>
    <xf numFmtId="0" fontId="91" fillId="0" borderId="26" xfId="0" applyFont="1" applyBorder="1" applyAlignment="1">
      <alignment horizontal="center" vertical="center"/>
    </xf>
    <xf numFmtId="0" fontId="91" fillId="0" borderId="25" xfId="0" applyFont="1" applyBorder="1" applyAlignment="1" applyProtection="1">
      <alignment horizontal="center" vertical="center"/>
      <protection locked="0"/>
    </xf>
    <xf numFmtId="43" fontId="91" fillId="35" borderId="0" xfId="72" applyFont="1" applyFill="1" applyBorder="1" applyAlignment="1">
      <alignment vertical="center" wrapText="1"/>
    </xf>
    <xf numFmtId="0" fontId="91" fillId="0" borderId="0" xfId="0" applyFont="1" applyAlignment="1" applyProtection="1">
      <alignment vertical="center"/>
      <protection locked="0"/>
    </xf>
    <xf numFmtId="0" fontId="91" fillId="35" borderId="0" xfId="0" applyFont="1" applyFill="1" applyBorder="1" applyAlignment="1">
      <alignment vertical="center"/>
    </xf>
    <xf numFmtId="0" fontId="91" fillId="0" borderId="26" xfId="0" applyFont="1" applyBorder="1" applyAlignment="1" applyProtection="1">
      <alignment horizontal="center" vertical="center"/>
      <protection locked="0"/>
    </xf>
    <xf numFmtId="0" fontId="4" fillId="0" borderId="0" xfId="199" applyBorder="1" applyAlignment="1">
      <alignment wrapText="1"/>
      <protection/>
    </xf>
    <xf numFmtId="0" fontId="91" fillId="0" borderId="0" xfId="0" applyFont="1" applyAlignment="1">
      <alignment horizontal="center" vertical="center"/>
    </xf>
    <xf numFmtId="0" fontId="91" fillId="0" borderId="26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 wrapText="1"/>
    </xf>
    <xf numFmtId="0" fontId="91" fillId="35" borderId="0" xfId="0" applyFont="1" applyFill="1" applyBorder="1" applyAlignment="1">
      <alignment vertical="center" wrapText="1"/>
    </xf>
    <xf numFmtId="0" fontId="0" fillId="35" borderId="0" xfId="0" applyFill="1" applyAlignment="1">
      <alignment wrapText="1"/>
    </xf>
    <xf numFmtId="0" fontId="91" fillId="0" borderId="0" xfId="0" applyFont="1" applyAlignment="1" applyProtection="1">
      <alignment horizontal="center" vertical="center"/>
      <protection locked="0"/>
    </xf>
    <xf numFmtId="0" fontId="91" fillId="35" borderId="17" xfId="0" applyFont="1" applyFill="1" applyBorder="1" applyAlignment="1">
      <alignment vertical="center"/>
    </xf>
    <xf numFmtId="0" fontId="91" fillId="35" borderId="26" xfId="0" applyFont="1" applyFill="1" applyBorder="1" applyAlignment="1">
      <alignment vertical="center" wrapText="1"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1" fillId="35" borderId="19" xfId="0" applyFont="1" applyFill="1" applyBorder="1" applyAlignment="1">
      <alignment vertical="center" wrapText="1"/>
    </xf>
    <xf numFmtId="0" fontId="91" fillId="35" borderId="12" xfId="0" applyFont="1" applyFill="1" applyBorder="1" applyAlignment="1">
      <alignment vertical="center" wrapText="1"/>
    </xf>
    <xf numFmtId="0" fontId="91" fillId="35" borderId="20" xfId="0" applyFont="1" applyFill="1" applyBorder="1" applyAlignment="1">
      <alignment horizontal="right" vertical="center" wrapText="1"/>
    </xf>
    <xf numFmtId="0" fontId="92" fillId="35" borderId="12" xfId="0" applyFont="1" applyFill="1" applyBorder="1" applyAlignment="1">
      <alignment/>
    </xf>
    <xf numFmtId="0" fontId="92" fillId="0" borderId="19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20" xfId="0" applyFont="1" applyBorder="1" applyAlignment="1">
      <alignment/>
    </xf>
    <xf numFmtId="0" fontId="92" fillId="0" borderId="24" xfId="0" applyFont="1" applyBorder="1" applyAlignment="1">
      <alignment/>
    </xf>
    <xf numFmtId="43" fontId="92" fillId="0" borderId="24" xfId="72" applyFont="1" applyFill="1" applyBorder="1" applyAlignment="1">
      <alignment vertical="center" wrapText="1"/>
    </xf>
    <xf numFmtId="4" fontId="92" fillId="35" borderId="24" xfId="0" applyNumberFormat="1" applyFont="1" applyFill="1" applyBorder="1" applyAlignment="1">
      <alignment horizontal="right" vertical="center" wrapText="1"/>
    </xf>
    <xf numFmtId="0" fontId="91" fillId="35" borderId="17" xfId="0" applyFont="1" applyFill="1" applyBorder="1" applyAlignment="1">
      <alignment horizontal="right" vertical="center" wrapText="1"/>
    </xf>
    <xf numFmtId="49" fontId="91" fillId="35" borderId="0" xfId="0" applyNumberFormat="1" applyFont="1" applyFill="1" applyBorder="1" applyAlignment="1">
      <alignment horizontal="right" vertical="center" wrapText="1"/>
    </xf>
    <xf numFmtId="0" fontId="4" fillId="0" borderId="26" xfId="199" applyBorder="1" applyAlignment="1">
      <alignment horizontal="left" vertical="center"/>
      <protection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0" fontId="91" fillId="0" borderId="0" xfId="0" applyFont="1" applyAlignment="1">
      <alignment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43" fontId="8" fillId="36" borderId="24" xfId="72" applyFont="1" applyFill="1" applyBorder="1" applyAlignment="1">
      <alignment horizontal="center" vertical="center"/>
    </xf>
    <xf numFmtId="49" fontId="4" fillId="35" borderId="26" xfId="0" applyNumberFormat="1" applyFont="1" applyFill="1" applyBorder="1" applyAlignment="1">
      <alignment horizontal="left"/>
    </xf>
    <xf numFmtId="167" fontId="8" fillId="36" borderId="24" xfId="0" applyNumberFormat="1" applyFont="1" applyFill="1" applyBorder="1" applyAlignment="1">
      <alignment horizontal="center" vertical="center"/>
    </xf>
    <xf numFmtId="2" fontId="91" fillId="0" borderId="0" xfId="369" applyNumberFormat="1" applyFont="1" applyAlignment="1">
      <alignment/>
    </xf>
    <xf numFmtId="0" fontId="8" fillId="36" borderId="24" xfId="369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3" fontId="91" fillId="0" borderId="26" xfId="72" applyFont="1" applyBorder="1" applyAlignment="1">
      <alignment/>
    </xf>
    <xf numFmtId="43" fontId="91" fillId="35" borderId="39" xfId="72" applyFont="1" applyFill="1" applyBorder="1" applyAlignment="1">
      <alignment horizontal="right" vertical="center" wrapText="1"/>
    </xf>
    <xf numFmtId="43" fontId="91" fillId="35" borderId="40" xfId="72" applyFont="1" applyFill="1" applyBorder="1" applyAlignment="1">
      <alignment horizontal="right" vertical="center" wrapText="1"/>
    </xf>
    <xf numFmtId="43" fontId="91" fillId="35" borderId="36" xfId="72" applyFont="1" applyFill="1" applyBorder="1" applyAlignment="1">
      <alignment horizontal="right" vertical="center" wrapText="1"/>
    </xf>
    <xf numFmtId="43" fontId="91" fillId="35" borderId="37" xfId="72" applyFont="1" applyFill="1" applyBorder="1" applyAlignment="1">
      <alignment horizontal="right" vertical="center" wrapText="1"/>
    </xf>
    <xf numFmtId="43" fontId="91" fillId="35" borderId="0" xfId="72" applyFont="1" applyFill="1" applyBorder="1" applyAlignment="1">
      <alignment horizontal="right" vertical="center" wrapText="1"/>
    </xf>
    <xf numFmtId="43" fontId="91" fillId="35" borderId="30" xfId="72" applyFont="1" applyFill="1" applyBorder="1" applyAlignment="1">
      <alignment horizontal="right" vertical="center" wrapText="1"/>
    </xf>
    <xf numFmtId="43" fontId="91" fillId="35" borderId="31" xfId="72" applyFont="1" applyFill="1" applyBorder="1" applyAlignment="1">
      <alignment horizontal="right" vertical="center" wrapText="1"/>
    </xf>
    <xf numFmtId="43" fontId="91" fillId="35" borderId="32" xfId="72" applyFont="1" applyFill="1" applyBorder="1" applyAlignment="1">
      <alignment horizontal="right" vertical="center" wrapText="1"/>
    </xf>
    <xf numFmtId="43" fontId="91" fillId="35" borderId="43" xfId="72" applyFont="1" applyFill="1" applyBorder="1" applyAlignment="1">
      <alignment horizontal="right" vertical="center" wrapText="1"/>
    </xf>
    <xf numFmtId="43" fontId="91" fillId="35" borderId="44" xfId="72" applyFont="1" applyFill="1" applyBorder="1" applyAlignment="1">
      <alignment horizontal="right" vertical="center" wrapText="1"/>
    </xf>
    <xf numFmtId="43" fontId="91" fillId="35" borderId="0" xfId="72" applyFont="1" applyFill="1" applyAlignment="1">
      <alignment/>
    </xf>
    <xf numFmtId="43" fontId="8" fillId="37" borderId="45" xfId="72" applyFont="1" applyFill="1" applyBorder="1" applyAlignment="1">
      <alignment horizontal="center" vertical="center" wrapText="1"/>
    </xf>
    <xf numFmtId="43" fontId="8" fillId="37" borderId="46" xfId="72" applyFont="1" applyFill="1" applyBorder="1" applyAlignment="1">
      <alignment horizontal="center" vertical="center" wrapText="1"/>
    </xf>
    <xf numFmtId="43" fontId="91" fillId="35" borderId="36" xfId="72" applyFont="1" applyFill="1" applyBorder="1" applyAlignment="1">
      <alignment horizontal="justify" vertical="center" wrapText="1"/>
    </xf>
    <xf numFmtId="43" fontId="91" fillId="35" borderId="37" xfId="72" applyFont="1" applyFill="1" applyBorder="1" applyAlignment="1">
      <alignment horizontal="justify" vertical="center" wrapText="1"/>
    </xf>
    <xf numFmtId="43" fontId="92" fillId="35" borderId="43" xfId="72" applyFont="1" applyFill="1" applyBorder="1" applyAlignment="1">
      <alignment horizontal="right" vertical="center" wrapText="1"/>
    </xf>
    <xf numFmtId="43" fontId="92" fillId="35" borderId="44" xfId="72" applyFont="1" applyFill="1" applyBorder="1" applyAlignment="1">
      <alignment horizontal="right" vertical="center" wrapText="1"/>
    </xf>
    <xf numFmtId="43" fontId="92" fillId="35" borderId="26" xfId="72" applyFont="1" applyFill="1" applyBorder="1" applyAlignment="1">
      <alignment horizontal="right" vertical="top" wrapText="1"/>
    </xf>
    <xf numFmtId="43" fontId="91" fillId="0" borderId="0" xfId="0" applyNumberFormat="1" applyFont="1" applyFill="1" applyBorder="1" applyAlignment="1">
      <alignment/>
    </xf>
    <xf numFmtId="43" fontId="92" fillId="35" borderId="18" xfId="72" applyFont="1" applyFill="1" applyBorder="1" applyAlignment="1">
      <alignment horizontal="right" vertical="center" wrapText="1"/>
    </xf>
    <xf numFmtId="43" fontId="92" fillId="0" borderId="0" xfId="72" applyFont="1" applyFill="1" applyBorder="1" applyAlignment="1" applyProtection="1">
      <alignment horizontal="right"/>
      <protection locked="0"/>
    </xf>
    <xf numFmtId="43" fontId="92" fillId="0" borderId="25" xfId="72" applyFont="1" applyFill="1" applyBorder="1" applyAlignment="1" applyProtection="1">
      <alignment horizontal="right"/>
      <protection locked="0"/>
    </xf>
    <xf numFmtId="43" fontId="79" fillId="0" borderId="26" xfId="72" applyFont="1" applyBorder="1" applyAlignment="1" applyProtection="1">
      <alignment/>
      <protection locked="0"/>
    </xf>
    <xf numFmtId="43" fontId="91" fillId="0" borderId="0" xfId="72" applyFont="1" applyBorder="1" applyAlignment="1" applyProtection="1">
      <alignment/>
      <protection locked="0"/>
    </xf>
    <xf numFmtId="43" fontId="91" fillId="0" borderId="26" xfId="72" applyFont="1" applyBorder="1" applyAlignment="1" applyProtection="1">
      <alignment/>
      <protection locked="0"/>
    </xf>
    <xf numFmtId="43" fontId="91" fillId="0" borderId="18" xfId="72" applyFont="1" applyBorder="1" applyAlignment="1" applyProtection="1">
      <alignment/>
      <protection locked="0"/>
    </xf>
    <xf numFmtId="43" fontId="92" fillId="35" borderId="0" xfId="72" applyFont="1" applyFill="1" applyBorder="1" applyAlignment="1">
      <alignment horizontal="right" vertical="center" wrapText="1"/>
    </xf>
    <xf numFmtId="43" fontId="91" fillId="35" borderId="13" xfId="72" applyFont="1" applyFill="1" applyBorder="1" applyAlignment="1">
      <alignment horizontal="right" vertical="center" wrapText="1"/>
    </xf>
    <xf numFmtId="43" fontId="91" fillId="35" borderId="12" xfId="72" applyFont="1" applyFill="1" applyBorder="1" applyAlignment="1">
      <alignment horizontal="right" vertical="center" wrapText="1"/>
    </xf>
    <xf numFmtId="0" fontId="91" fillId="35" borderId="0" xfId="0" applyFont="1" applyFill="1" applyBorder="1" applyAlignment="1">
      <alignment horizontal="justify" vertical="center" wrapText="1"/>
    </xf>
    <xf numFmtId="0" fontId="91" fillId="35" borderId="18" xfId="0" applyFont="1" applyFill="1" applyBorder="1" applyAlignment="1">
      <alignment horizontal="justify" vertical="center" wrapText="1"/>
    </xf>
    <xf numFmtId="43" fontId="91" fillId="35" borderId="0" xfId="0" applyNumberFormat="1" applyFont="1" applyFill="1" applyAlignment="1">
      <alignment/>
    </xf>
    <xf numFmtId="43" fontId="109" fillId="0" borderId="24" xfId="72" applyFont="1" applyFill="1" applyBorder="1" applyAlignment="1">
      <alignment horizontal="center" vertical="center"/>
    </xf>
    <xf numFmtId="0" fontId="105" fillId="35" borderId="18" xfId="0" applyFont="1" applyFill="1" applyBorder="1" applyAlignment="1">
      <alignment vertical="center" wrapText="1"/>
    </xf>
    <xf numFmtId="0" fontId="91" fillId="0" borderId="18" xfId="0" applyFont="1" applyBorder="1" applyAlignment="1">
      <alignment horizontal="left"/>
    </xf>
    <xf numFmtId="43" fontId="13" fillId="35" borderId="22" xfId="72" applyFont="1" applyFill="1" applyBorder="1" applyAlignment="1">
      <alignment horizontal="center"/>
    </xf>
    <xf numFmtId="4" fontId="91" fillId="0" borderId="17" xfId="0" applyNumberFormat="1" applyFont="1" applyBorder="1" applyAlignment="1">
      <alignment horizontal="right"/>
    </xf>
    <xf numFmtId="43" fontId="13" fillId="35" borderId="19" xfId="72" applyFont="1" applyFill="1" applyBorder="1" applyAlignment="1">
      <alignment horizontal="center"/>
    </xf>
    <xf numFmtId="43" fontId="92" fillId="35" borderId="17" xfId="0" applyNumberFormat="1" applyFont="1" applyFill="1" applyBorder="1" applyAlignment="1">
      <alignment horizontal="right" vertical="center" wrapText="1"/>
    </xf>
    <xf numFmtId="43" fontId="91" fillId="35" borderId="17" xfId="72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0" fontId="91" fillId="35" borderId="25" xfId="0" applyFont="1" applyFill="1" applyBorder="1" applyAlignment="1">
      <alignment horizontal="right" vertical="center" wrapText="1"/>
    </xf>
    <xf numFmtId="0" fontId="79" fillId="0" borderId="23" xfId="297" applyNumberFormat="1" applyFont="1" applyFill="1" applyBorder="1" applyAlignment="1" applyProtection="1">
      <alignment horizontal="left" vertical="center" wrapText="1"/>
      <protection locked="0"/>
    </xf>
    <xf numFmtId="4" fontId="79" fillId="0" borderId="21" xfId="297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297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297" applyNumberFormat="1" applyFont="1" applyFill="1" applyBorder="1" applyAlignment="1" applyProtection="1">
      <alignment horizontal="right" vertical="center" wrapText="1"/>
      <protection locked="0"/>
    </xf>
    <xf numFmtId="4" fontId="79" fillId="0" borderId="18" xfId="297" applyNumberFormat="1" applyFont="1" applyFill="1" applyBorder="1" applyAlignment="1" applyProtection="1">
      <alignment horizontal="right" vertical="center" wrapText="1"/>
      <protection locked="0"/>
    </xf>
    <xf numFmtId="0" fontId="79" fillId="35" borderId="20" xfId="297" applyNumberFormat="1" applyFont="1" applyFill="1" applyBorder="1" applyAlignment="1" applyProtection="1">
      <alignment horizontal="left" vertical="center" wrapText="1"/>
      <protection locked="0"/>
    </xf>
    <xf numFmtId="0" fontId="88" fillId="35" borderId="20" xfId="297" applyNumberFormat="1" applyFont="1" applyFill="1" applyBorder="1" applyAlignment="1" applyProtection="1">
      <alignment horizontal="right" vertical="center" wrapText="1"/>
      <protection locked="0"/>
    </xf>
    <xf numFmtId="4" fontId="88" fillId="35" borderId="13" xfId="297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Alignment="1">
      <alignment/>
    </xf>
    <xf numFmtId="0" fontId="79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79" fillId="0" borderId="17" xfId="297" applyNumberFormat="1" applyFont="1" applyFill="1" applyBorder="1" applyAlignment="1" applyProtection="1">
      <alignment horizontal="left" vertical="center" wrapText="1"/>
      <protection locked="0"/>
    </xf>
    <xf numFmtId="0" fontId="88" fillId="35" borderId="19" xfId="297" applyFont="1" applyFill="1" applyBorder="1" applyAlignment="1" applyProtection="1">
      <alignment horizontal="left"/>
      <protection locked="0"/>
    </xf>
    <xf numFmtId="0" fontId="91" fillId="35" borderId="26" xfId="0" applyNumberFormat="1" applyFont="1" applyFill="1" applyBorder="1" applyAlignment="1">
      <alignment/>
    </xf>
    <xf numFmtId="4" fontId="8" fillId="36" borderId="24" xfId="0" applyNumberFormat="1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/>
    </xf>
    <xf numFmtId="0" fontId="8" fillId="35" borderId="20" xfId="0" applyNumberFormat="1" applyFont="1" applyFill="1" applyBorder="1" applyAlignment="1" applyProtection="1">
      <alignment horizontal="center"/>
      <protection locked="0"/>
    </xf>
    <xf numFmtId="0" fontId="92" fillId="35" borderId="0" xfId="0" applyFont="1" applyFill="1" applyBorder="1" applyAlignment="1" applyProtection="1">
      <alignment horizontal="center"/>
      <protection locked="0"/>
    </xf>
    <xf numFmtId="0" fontId="91" fillId="35" borderId="0" xfId="0" applyFont="1" applyFill="1" applyBorder="1" applyAlignment="1" applyProtection="1">
      <alignment horizontal="center"/>
      <protection locked="0"/>
    </xf>
    <xf numFmtId="1" fontId="91" fillId="35" borderId="30" xfId="0" applyNumberFormat="1" applyFont="1" applyFill="1" applyBorder="1" applyAlignment="1">
      <alignment horizontal="center" vertical="center" wrapText="1"/>
    </xf>
    <xf numFmtId="49" fontId="79" fillId="0" borderId="17" xfId="275" applyNumberFormat="1" applyFont="1" applyBorder="1" applyAlignment="1" applyProtection="1">
      <alignment horizontal="left" vertical="top"/>
      <protection locked="0"/>
    </xf>
    <xf numFmtId="0" fontId="8" fillId="35" borderId="20" xfId="0" applyFont="1" applyFill="1" applyBorder="1" applyAlignment="1" applyProtection="1">
      <alignment vertical="top"/>
      <protection locked="0"/>
    </xf>
    <xf numFmtId="0" fontId="8" fillId="35" borderId="19" xfId="0" applyFont="1" applyFill="1" applyBorder="1" applyAlignment="1" applyProtection="1">
      <alignment vertical="top"/>
      <protection locked="0"/>
    </xf>
    <xf numFmtId="0" fontId="111" fillId="0" borderId="21" xfId="0" applyFont="1" applyFill="1" applyBorder="1" applyAlignment="1" applyProtection="1">
      <alignment/>
      <protection locked="0"/>
    </xf>
    <xf numFmtId="0" fontId="4" fillId="35" borderId="0" xfId="199" applyFont="1" applyFill="1" applyBorder="1" applyAlignment="1" applyProtection="1">
      <alignment horizontal="center" vertical="center"/>
      <protection locked="0"/>
    </xf>
    <xf numFmtId="0" fontId="8" fillId="35" borderId="0" xfId="199" applyFont="1" applyFill="1" applyBorder="1" applyAlignment="1" applyProtection="1">
      <alignment horizontal="centerContinuous"/>
      <protection locked="0"/>
    </xf>
    <xf numFmtId="0" fontId="92" fillId="35" borderId="0" xfId="0" applyFont="1" applyFill="1" applyBorder="1" applyAlignment="1" applyProtection="1">
      <alignment horizontal="centerContinuous"/>
      <protection locked="0"/>
    </xf>
    <xf numFmtId="0" fontId="3" fillId="37" borderId="16" xfId="199" applyFont="1" applyFill="1" applyBorder="1" applyAlignment="1" applyProtection="1">
      <alignment horizontal="center" vertical="center"/>
      <protection/>
    </xf>
    <xf numFmtId="0" fontId="3" fillId="37" borderId="15" xfId="199" applyFont="1" applyFill="1" applyBorder="1" applyAlignment="1" applyProtection="1">
      <alignment horizontal="center" vertical="center"/>
      <protection/>
    </xf>
    <xf numFmtId="0" fontId="91" fillId="35" borderId="17" xfId="0" applyFont="1" applyFill="1" applyBorder="1" applyAlignment="1" applyProtection="1">
      <alignment/>
      <protection locked="0"/>
    </xf>
    <xf numFmtId="0" fontId="3" fillId="37" borderId="14" xfId="199" applyFont="1" applyFill="1" applyBorder="1" applyAlignment="1" applyProtection="1">
      <alignment horizontal="left" vertical="center"/>
      <protection/>
    </xf>
    <xf numFmtId="0" fontId="91" fillId="35" borderId="0" xfId="0" applyFont="1" applyFill="1" applyAlignment="1" applyProtection="1">
      <alignment/>
      <protection locked="0"/>
    </xf>
    <xf numFmtId="0" fontId="79" fillId="0" borderId="18" xfId="275" applyBorder="1">
      <alignment/>
      <protection/>
    </xf>
    <xf numFmtId="0" fontId="79" fillId="0" borderId="21" xfId="275" applyBorder="1">
      <alignment/>
      <protection/>
    </xf>
    <xf numFmtId="4" fontId="79" fillId="0" borderId="0" xfId="275" applyNumberFormat="1" applyFont="1" applyBorder="1" applyAlignment="1" applyProtection="1">
      <alignment horizontal="right" vertical="top"/>
      <protection locked="0"/>
    </xf>
    <xf numFmtId="49" fontId="79" fillId="0" borderId="0" xfId="275" applyNumberFormat="1" applyFont="1" applyBorder="1" applyAlignment="1" applyProtection="1">
      <alignment horizontal="left" vertical="top"/>
      <protection locked="0"/>
    </xf>
    <xf numFmtId="0" fontId="4" fillId="35" borderId="0" xfId="0" applyFont="1" applyFill="1" applyAlignment="1" applyProtection="1">
      <alignment horizontal="right" vertical="top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4" fillId="35" borderId="13" xfId="0" applyNumberFormat="1" applyFont="1" applyFill="1" applyBorder="1" applyAlignment="1" applyProtection="1">
      <alignment vertical="top"/>
      <protection locked="0"/>
    </xf>
    <xf numFmtId="3" fontId="8" fillId="35" borderId="20" xfId="0" applyNumberFormat="1" applyFont="1" applyFill="1" applyBorder="1" applyAlignment="1" applyProtection="1">
      <alignment horizontal="right" vertical="top"/>
      <protection locked="0"/>
    </xf>
    <xf numFmtId="0" fontId="8" fillId="35" borderId="12" xfId="0" applyFont="1" applyFill="1" applyBorder="1" applyAlignment="1" applyProtection="1">
      <alignment horizontal="left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3" fontId="4" fillId="35" borderId="0" xfId="72" applyNumberFormat="1" applyFont="1" applyFill="1" applyBorder="1" applyAlignment="1" applyProtection="1">
      <alignment horizontal="right" vertical="top"/>
      <protection locked="0"/>
    </xf>
    <xf numFmtId="0" fontId="4" fillId="35" borderId="17" xfId="0" applyFont="1" applyFill="1" applyBorder="1" applyAlignment="1" applyProtection="1">
      <alignment horizontal="center" vertical="top"/>
      <protection locked="0"/>
    </xf>
    <xf numFmtId="0" fontId="91" fillId="35" borderId="18" xfId="0" applyFont="1" applyFill="1" applyBorder="1" applyAlignment="1" applyProtection="1">
      <alignment vertical="top"/>
      <protection locked="0"/>
    </xf>
    <xf numFmtId="3" fontId="4" fillId="35" borderId="17" xfId="72" applyNumberFormat="1" applyFont="1" applyFill="1" applyBorder="1" applyAlignment="1" applyProtection="1">
      <alignment horizontal="right" vertical="top"/>
      <protection locked="0"/>
    </xf>
    <xf numFmtId="0" fontId="4" fillId="35" borderId="26" xfId="0" applyFont="1" applyFill="1" applyBorder="1" applyAlignment="1" applyProtection="1">
      <alignment horizontal="left" vertical="top" wrapText="1"/>
      <protection locked="0"/>
    </xf>
    <xf numFmtId="0" fontId="4" fillId="35" borderId="18" xfId="0" applyFont="1" applyFill="1" applyBorder="1" applyAlignment="1" applyProtection="1">
      <alignment vertical="top"/>
      <protection locked="0"/>
    </xf>
    <xf numFmtId="0" fontId="4" fillId="35" borderId="17" xfId="0" applyFont="1" applyFill="1" applyBorder="1" applyAlignment="1" applyProtection="1">
      <alignment vertical="top"/>
      <protection locked="0"/>
    </xf>
    <xf numFmtId="0" fontId="91" fillId="0" borderId="21" xfId="0" applyFont="1" applyFill="1" applyBorder="1" applyAlignment="1" applyProtection="1">
      <alignment/>
      <protection locked="0"/>
    </xf>
    <xf numFmtId="0" fontId="8" fillId="35" borderId="22" xfId="199" applyFont="1" applyFill="1" applyBorder="1" applyAlignment="1" applyProtection="1">
      <alignment vertical="center"/>
      <protection locked="0"/>
    </xf>
    <xf numFmtId="0" fontId="8" fillId="35" borderId="25" xfId="199" applyFont="1" applyFill="1" applyBorder="1" applyAlignment="1" applyProtection="1">
      <alignment vertical="center"/>
      <protection locked="0"/>
    </xf>
    <xf numFmtId="0" fontId="8" fillId="35" borderId="21" xfId="199" applyFont="1" applyFill="1" applyBorder="1" applyAlignment="1" applyProtection="1">
      <alignment vertical="center"/>
      <protection locked="0"/>
    </xf>
    <xf numFmtId="0" fontId="91" fillId="35" borderId="17" xfId="0" applyFont="1" applyFill="1" applyBorder="1" applyAlignment="1" applyProtection="1">
      <alignment/>
      <protection locked="0"/>
    </xf>
    <xf numFmtId="0" fontId="92" fillId="37" borderId="16" xfId="199" applyFont="1" applyFill="1" applyBorder="1" applyAlignment="1" applyProtection="1">
      <alignment horizontal="center" vertical="center"/>
      <protection/>
    </xf>
    <xf numFmtId="0" fontId="92" fillId="37" borderId="15" xfId="199" applyFont="1" applyFill="1" applyBorder="1" applyAlignment="1" applyProtection="1">
      <alignment horizontal="center" vertical="center"/>
      <protection/>
    </xf>
    <xf numFmtId="0" fontId="91" fillId="35" borderId="13" xfId="0" applyFont="1" applyFill="1" applyBorder="1" applyAlignment="1" applyProtection="1">
      <alignment/>
      <protection locked="0"/>
    </xf>
    <xf numFmtId="0" fontId="91" fillId="35" borderId="20" xfId="0" applyFont="1" applyFill="1" applyBorder="1" applyAlignment="1" applyProtection="1">
      <alignment/>
      <protection locked="0"/>
    </xf>
    <xf numFmtId="0" fontId="91" fillId="35" borderId="12" xfId="0" applyFont="1" applyFill="1" applyBorder="1" applyAlignment="1" applyProtection="1">
      <alignment/>
      <protection locked="0"/>
    </xf>
    <xf numFmtId="4" fontId="92" fillId="0" borderId="0" xfId="0" applyNumberFormat="1" applyFont="1" applyBorder="1" applyAlignment="1">
      <alignment/>
    </xf>
    <xf numFmtId="0" fontId="91" fillId="35" borderId="26" xfId="0" applyFont="1" applyFill="1" applyBorder="1" applyAlignment="1" applyProtection="1">
      <alignment/>
      <protection locked="0"/>
    </xf>
    <xf numFmtId="0" fontId="91" fillId="35" borderId="18" xfId="0" applyFont="1" applyFill="1" applyBorder="1" applyAlignment="1" applyProtection="1">
      <alignment/>
      <protection locked="0"/>
    </xf>
    <xf numFmtId="0" fontId="111" fillId="35" borderId="18" xfId="0" applyFont="1" applyFill="1" applyBorder="1" applyAlignment="1" applyProtection="1">
      <alignment vertical="top"/>
      <protection locked="0"/>
    </xf>
    <xf numFmtId="0" fontId="111" fillId="0" borderId="18" xfId="0" applyFont="1" applyFill="1" applyBorder="1" applyAlignment="1" applyProtection="1">
      <alignment/>
      <protection locked="0"/>
    </xf>
    <xf numFmtId="0" fontId="91" fillId="35" borderId="0" xfId="0" applyFont="1" applyFill="1" applyBorder="1" applyAlignment="1" applyProtection="1">
      <alignment/>
      <protection locked="0"/>
    </xf>
    <xf numFmtId="0" fontId="4" fillId="35" borderId="20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right"/>
      <protection locked="0"/>
    </xf>
    <xf numFmtId="0" fontId="8" fillId="35" borderId="0" xfId="199" applyFont="1" applyFill="1" applyBorder="1" applyAlignment="1" applyProtection="1">
      <alignment horizontal="center"/>
      <protection locked="0"/>
    </xf>
    <xf numFmtId="1" fontId="91" fillId="35" borderId="47" xfId="0" applyNumberFormat="1" applyFont="1" applyFill="1" applyBorder="1" applyAlignment="1">
      <alignment horizontal="center" vertical="center" wrapText="1"/>
    </xf>
    <xf numFmtId="0" fontId="91" fillId="35" borderId="20" xfId="0" applyFont="1" applyFill="1" applyBorder="1" applyAlignment="1">
      <alignment horizontal="center" vertical="center" wrapText="1"/>
    </xf>
    <xf numFmtId="0" fontId="91" fillId="35" borderId="48" xfId="0" applyFont="1" applyFill="1" applyBorder="1" applyAlignment="1">
      <alignment horizontal="center" vertical="center" wrapText="1"/>
    </xf>
    <xf numFmtId="0" fontId="91" fillId="35" borderId="3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93" fillId="35" borderId="0" xfId="0" applyNumberFormat="1" applyFont="1" applyFill="1" applyAlignment="1">
      <alignment horizontal="center"/>
    </xf>
    <xf numFmtId="0" fontId="92" fillId="36" borderId="25" xfId="227" applyFont="1" applyFill="1" applyBorder="1" applyAlignment="1">
      <alignment horizontal="center" vertical="center" wrapText="1"/>
      <protection/>
    </xf>
    <xf numFmtId="0" fontId="92" fillId="36" borderId="24" xfId="227" applyFont="1" applyFill="1" applyBorder="1" applyAlignment="1">
      <alignment horizontal="center" vertical="center" wrapText="1"/>
      <protection/>
    </xf>
    <xf numFmtId="0" fontId="92" fillId="0" borderId="0" xfId="0" applyFont="1" applyBorder="1" applyAlignment="1">
      <alignment horizontal="left"/>
    </xf>
    <xf numFmtId="0" fontId="5" fillId="36" borderId="12" xfId="227" applyFont="1" applyFill="1" applyBorder="1" applyAlignment="1">
      <alignment horizontal="center" vertical="center" wrapText="1"/>
      <protection/>
    </xf>
    <xf numFmtId="4" fontId="5" fillId="36" borderId="12" xfId="227" applyNumberFormat="1" applyFont="1" applyFill="1" applyBorder="1" applyAlignment="1">
      <alignment horizontal="center" vertical="center" wrapText="1"/>
      <protection/>
    </xf>
    <xf numFmtId="49" fontId="5" fillId="36" borderId="22" xfId="227" applyNumberFormat="1" applyFont="1" applyFill="1" applyBorder="1" applyAlignment="1">
      <alignment vertical="center" wrapText="1"/>
      <protection/>
    </xf>
    <xf numFmtId="49" fontId="5" fillId="36" borderId="25" xfId="227" applyNumberFormat="1" applyFont="1" applyFill="1" applyBorder="1" applyAlignment="1">
      <alignment vertical="center" wrapText="1"/>
      <protection/>
    </xf>
    <xf numFmtId="4" fontId="5" fillId="36" borderId="25" xfId="227" applyNumberFormat="1" applyFont="1" applyFill="1" applyBorder="1" applyAlignment="1">
      <alignment vertical="center"/>
      <protection/>
    </xf>
    <xf numFmtId="49" fontId="5" fillId="36" borderId="19" xfId="227" applyNumberFormat="1" applyFont="1" applyFill="1" applyBorder="1" applyAlignment="1">
      <alignment horizontal="center" vertical="center" wrapText="1"/>
      <protection/>
    </xf>
    <xf numFmtId="49" fontId="5" fillId="36" borderId="12" xfId="227" applyNumberFormat="1" applyFont="1" applyFill="1" applyBorder="1" applyAlignment="1">
      <alignment horizontal="center" vertical="center" wrapText="1"/>
      <protection/>
    </xf>
    <xf numFmtId="4" fontId="5" fillId="36" borderId="16" xfId="227" applyNumberFormat="1" applyFont="1" applyFill="1" applyBorder="1" applyAlignment="1">
      <alignment horizontal="center" vertical="center" wrapText="1"/>
      <protection/>
    </xf>
    <xf numFmtId="4" fontId="5" fillId="36" borderId="14" xfId="227" applyNumberFormat="1" applyFont="1" applyFill="1" applyBorder="1" applyAlignment="1">
      <alignment horizontal="center" vertical="center" wrapText="1"/>
      <protection/>
    </xf>
    <xf numFmtId="4" fontId="5" fillId="36" borderId="12" xfId="227" applyNumberFormat="1" applyFont="1" applyFill="1" applyBorder="1" applyAlignment="1">
      <alignment horizontal="center" vertical="center"/>
      <protection/>
    </xf>
    <xf numFmtId="0" fontId="2" fillId="35" borderId="0" xfId="0" applyFont="1" applyFill="1" applyBorder="1" applyAlignment="1">
      <alignment vertical="top" wrapText="1"/>
    </xf>
    <xf numFmtId="0" fontId="92" fillId="0" borderId="0" xfId="0" applyFont="1" applyBorder="1" applyAlignment="1">
      <alignment/>
    </xf>
    <xf numFmtId="43" fontId="91" fillId="0" borderId="12" xfId="72" applyFont="1" applyBorder="1" applyAlignment="1">
      <alignment/>
    </xf>
    <xf numFmtId="43" fontId="0" fillId="0" borderId="26" xfId="72" applyFont="1" applyBorder="1" applyAlignment="1">
      <alignment/>
    </xf>
    <xf numFmtId="43" fontId="91" fillId="0" borderId="0" xfId="72" applyFont="1" applyAlignment="1">
      <alignment/>
    </xf>
    <xf numFmtId="4" fontId="92" fillId="36" borderId="24" xfId="0" applyNumberFormat="1" applyFont="1" applyFill="1" applyBorder="1" applyAlignment="1">
      <alignment/>
    </xf>
    <xf numFmtId="43" fontId="106" fillId="36" borderId="24" xfId="72" applyFont="1" applyFill="1" applyBorder="1" applyAlignment="1">
      <alignment horizontal="center" vertical="center"/>
    </xf>
    <xf numFmtId="0" fontId="106" fillId="36" borderId="24" xfId="0" applyFont="1" applyFill="1" applyBorder="1" applyAlignment="1">
      <alignment vertical="center"/>
    </xf>
    <xf numFmtId="0" fontId="112" fillId="0" borderId="0" xfId="0" applyFont="1" applyFill="1" applyAlignment="1">
      <alignment/>
    </xf>
    <xf numFmtId="43" fontId="113" fillId="0" borderId="24" xfId="72" applyFont="1" applyFill="1" applyBorder="1" applyAlignment="1">
      <alignment horizontal="right" vertical="center"/>
    </xf>
    <xf numFmtId="0" fontId="112" fillId="0" borderId="0" xfId="0" applyFont="1" applyFill="1" applyBorder="1" applyAlignment="1">
      <alignment/>
    </xf>
    <xf numFmtId="0" fontId="112" fillId="0" borderId="24" xfId="0" applyFont="1" applyFill="1" applyBorder="1" applyAlignment="1">
      <alignment/>
    </xf>
    <xf numFmtId="0" fontId="113" fillId="0" borderId="24" xfId="0" applyFont="1" applyFill="1" applyBorder="1" applyAlignment="1">
      <alignment horizontal="center" vertical="center"/>
    </xf>
    <xf numFmtId="0" fontId="114" fillId="0" borderId="24" xfId="0" applyFont="1" applyFill="1" applyBorder="1" applyAlignment="1">
      <alignment horizontal="center" vertical="center"/>
    </xf>
    <xf numFmtId="0" fontId="113" fillId="0" borderId="0" xfId="0" applyFont="1" applyFill="1" applyAlignment="1">
      <alignment vertical="center"/>
    </xf>
    <xf numFmtId="43" fontId="113" fillId="0" borderId="24" xfId="72" applyFont="1" applyFill="1" applyBorder="1" applyAlignment="1">
      <alignment horizontal="center" vertical="center"/>
    </xf>
    <xf numFmtId="43" fontId="112" fillId="0" borderId="24" xfId="72" applyFont="1" applyFill="1" applyBorder="1" applyAlignment="1">
      <alignment/>
    </xf>
    <xf numFmtId="0" fontId="113" fillId="0" borderId="0" xfId="0" applyFont="1" applyFill="1" applyAlignment="1">
      <alignment horizontal="center" vertical="center"/>
    </xf>
    <xf numFmtId="43" fontId="115" fillId="36" borderId="24" xfId="72" applyFont="1" applyFill="1" applyBorder="1" applyAlignment="1">
      <alignment horizontal="center" vertical="center"/>
    </xf>
    <xf numFmtId="43" fontId="98" fillId="35" borderId="0" xfId="72" applyFont="1" applyFill="1" applyAlignment="1">
      <alignment horizontal="center"/>
    </xf>
    <xf numFmtId="3" fontId="91" fillId="0" borderId="0" xfId="0" applyNumberFormat="1" applyFont="1" applyAlignment="1">
      <alignment/>
    </xf>
    <xf numFmtId="3" fontId="91" fillId="35" borderId="0" xfId="0" applyNumberFormat="1" applyFont="1" applyFill="1" applyAlignment="1">
      <alignment/>
    </xf>
    <xf numFmtId="3" fontId="91" fillId="35" borderId="0" xfId="72" applyNumberFormat="1" applyFont="1" applyFill="1" applyAlignment="1">
      <alignment horizontal="right" wrapText="1"/>
    </xf>
    <xf numFmtId="3" fontId="91" fillId="35" borderId="0" xfId="0" applyNumberFormat="1" applyFont="1" applyFill="1" applyAlignment="1">
      <alignment horizontal="left" wrapText="1"/>
    </xf>
    <xf numFmtId="3" fontId="91" fillId="35" borderId="20" xfId="0" applyNumberFormat="1" applyFont="1" applyFill="1" applyBorder="1" applyAlignment="1">
      <alignment vertical="top"/>
    </xf>
    <xf numFmtId="3" fontId="92" fillId="0" borderId="0" xfId="0" applyNumberFormat="1" applyFont="1" applyAlignment="1">
      <alignment horizontal="center" vertical="center"/>
    </xf>
    <xf numFmtId="3" fontId="91" fillId="0" borderId="0" xfId="0" applyNumberFormat="1" applyFont="1" applyAlignment="1">
      <alignment horizontal="center" vertical="center"/>
    </xf>
    <xf numFmtId="4" fontId="91" fillId="35" borderId="26" xfId="0" applyNumberFormat="1" applyFont="1" applyFill="1" applyBorder="1" applyAlignment="1">
      <alignment/>
    </xf>
    <xf numFmtId="0" fontId="8" fillId="36" borderId="24" xfId="0" applyFont="1" applyFill="1" applyBorder="1" applyAlignment="1">
      <alignment horizontal="center" vertical="center" wrapText="1"/>
    </xf>
    <xf numFmtId="0" fontId="91" fillId="35" borderId="35" xfId="0" applyFont="1" applyFill="1" applyBorder="1" applyAlignment="1">
      <alignment horizontal="center" vertical="center" wrapText="1"/>
    </xf>
    <xf numFmtId="0" fontId="91" fillId="35" borderId="38" xfId="0" applyFont="1" applyFill="1" applyBorder="1" applyAlignment="1">
      <alignment horizontal="center" vertical="center" wrapText="1"/>
    </xf>
    <xf numFmtId="12" fontId="91" fillId="35" borderId="3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Border="1" applyAlignment="1" applyProtection="1">
      <alignment/>
      <protection locked="0"/>
    </xf>
    <xf numFmtId="0" fontId="116" fillId="0" borderId="0" xfId="297" applyNumberFormat="1" applyFont="1" applyFill="1" applyBorder="1" applyAlignment="1" applyProtection="1">
      <alignment vertical="center"/>
      <protection locked="0"/>
    </xf>
    <xf numFmtId="0" fontId="79" fillId="0" borderId="22" xfId="297" applyNumberFormat="1" applyFont="1" applyFill="1" applyBorder="1" applyAlignment="1" applyProtection="1">
      <alignment horizontal="left" vertical="center"/>
      <protection locked="0"/>
    </xf>
    <xf numFmtId="0" fontId="79" fillId="0" borderId="17" xfId="297" applyNumberFormat="1" applyFont="1" applyFill="1" applyBorder="1" applyAlignment="1" applyProtection="1">
      <alignment horizontal="left" vertical="center"/>
      <protection locked="0"/>
    </xf>
    <xf numFmtId="49" fontId="79" fillId="0" borderId="17" xfId="275" applyNumberFormat="1" applyFont="1" applyBorder="1" applyAlignment="1" applyProtection="1">
      <alignment horizontal="center" vertical="top"/>
      <protection locked="0"/>
    </xf>
    <xf numFmtId="49" fontId="79" fillId="0" borderId="0" xfId="275" applyNumberFormat="1" applyFont="1" applyBorder="1" applyAlignment="1" applyProtection="1">
      <alignment horizontal="center" vertical="top"/>
      <protection locked="0"/>
    </xf>
    <xf numFmtId="0" fontId="79" fillId="0" borderId="0" xfId="297" applyNumberFormat="1" applyFont="1" applyFill="1" applyBorder="1" applyAlignment="1" applyProtection="1">
      <alignment horizontal="left" vertical="center"/>
      <protection locked="0"/>
    </xf>
    <xf numFmtId="0" fontId="79" fillId="0" borderId="23" xfId="297" applyNumberFormat="1" applyFont="1" applyFill="1" applyBorder="1" applyAlignment="1" applyProtection="1">
      <alignment horizontal="left" vertical="center"/>
      <protection locked="0"/>
    </xf>
    <xf numFmtId="0" fontId="79" fillId="0" borderId="0" xfId="297" applyNumberFormat="1" applyFont="1" applyFill="1" applyBorder="1" applyAlignment="1" applyProtection="1">
      <alignment horizontal="right" vertical="center"/>
      <protection locked="0"/>
    </xf>
    <xf numFmtId="0" fontId="79" fillId="0" borderId="23" xfId="275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275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horizontal="center"/>
    </xf>
    <xf numFmtId="0" fontId="8" fillId="36" borderId="25" xfId="366" applyFont="1" applyFill="1" applyBorder="1" applyAlignment="1">
      <alignment horizontal="center" vertical="center" wrapText="1"/>
      <protection/>
    </xf>
    <xf numFmtId="9" fontId="91" fillId="35" borderId="18" xfId="369" applyFont="1" applyFill="1" applyBorder="1" applyAlignment="1">
      <alignment horizontal="center" vertical="center"/>
    </xf>
    <xf numFmtId="9" fontId="91" fillId="35" borderId="0" xfId="369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center" vertical="center"/>
    </xf>
    <xf numFmtId="43" fontId="91" fillId="0" borderId="17" xfId="72" applyFont="1" applyBorder="1" applyAlignment="1">
      <alignment/>
    </xf>
    <xf numFmtId="0" fontId="91" fillId="0" borderId="0" xfId="0" applyFont="1" applyFill="1" applyBorder="1" applyAlignment="1">
      <alignment horizontal="center" vertical="center"/>
    </xf>
    <xf numFmtId="9" fontId="91" fillId="35" borderId="0" xfId="369" applyFont="1" applyFill="1" applyBorder="1" applyAlignment="1">
      <alignment vertical="center"/>
    </xf>
    <xf numFmtId="9" fontId="91" fillId="35" borderId="18" xfId="369" applyFont="1" applyFill="1" applyBorder="1" applyAlignment="1">
      <alignment vertical="center"/>
    </xf>
    <xf numFmtId="0" fontId="92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6" borderId="15" xfId="199" applyFont="1" applyFill="1" applyBorder="1" applyAlignment="1">
      <alignment horizontal="center" vertical="center"/>
      <protection/>
    </xf>
    <xf numFmtId="0" fontId="8" fillId="36" borderId="0" xfId="199" applyFont="1" applyFill="1" applyBorder="1" applyAlignment="1">
      <alignment horizontal="center"/>
      <protection/>
    </xf>
    <xf numFmtId="0" fontId="8" fillId="35" borderId="20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justify" vertical="top" wrapText="1"/>
    </xf>
    <xf numFmtId="0" fontId="12" fillId="35" borderId="0" xfId="0" applyFont="1" applyFill="1" applyBorder="1" applyAlignment="1">
      <alignment horizontal="left" vertical="top" wrapText="1"/>
    </xf>
    <xf numFmtId="0" fontId="92" fillId="35" borderId="23" xfId="0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 applyProtection="1">
      <alignment horizontal="center" vertical="top" wrapText="1"/>
      <protection locked="0"/>
    </xf>
    <xf numFmtId="0" fontId="12" fillId="35" borderId="0" xfId="0" applyFont="1" applyFill="1" applyBorder="1" applyAlignment="1">
      <alignment vertical="top" wrapText="1"/>
    </xf>
    <xf numFmtId="0" fontId="4" fillId="35" borderId="20" xfId="0" applyFont="1" applyFill="1" applyBorder="1" applyAlignment="1" applyProtection="1">
      <alignment horizont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92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left" vertical="top"/>
    </xf>
    <xf numFmtId="0" fontId="93" fillId="35" borderId="0" xfId="0" applyFont="1" applyFill="1" applyBorder="1" applyAlignment="1">
      <alignment horizontal="center" vertical="center" wrapText="1"/>
    </xf>
    <xf numFmtId="0" fontId="93" fillId="36" borderId="22" xfId="199" applyFont="1" applyFill="1" applyBorder="1" applyAlignment="1">
      <alignment horizontal="center" vertical="center"/>
      <protection/>
    </xf>
    <xf numFmtId="0" fontId="93" fillId="36" borderId="17" xfId="199" applyFont="1" applyFill="1" applyBorder="1" applyAlignment="1">
      <alignment horizontal="center" vertical="center"/>
      <protection/>
    </xf>
    <xf numFmtId="0" fontId="8" fillId="36" borderId="23" xfId="199" applyFont="1" applyFill="1" applyBorder="1" applyAlignment="1">
      <alignment horizontal="center" vertical="center"/>
      <protection/>
    </xf>
    <xf numFmtId="0" fontId="8" fillId="36" borderId="0" xfId="199" applyFont="1" applyFill="1" applyBorder="1" applyAlignment="1">
      <alignment horizontal="center" vertical="center"/>
      <protection/>
    </xf>
    <xf numFmtId="0" fontId="8" fillId="36" borderId="23" xfId="199" applyFont="1" applyFill="1" applyBorder="1" applyAlignment="1">
      <alignment horizontal="right" vertical="top"/>
      <protection/>
    </xf>
    <xf numFmtId="0" fontId="8" fillId="36" borderId="0" xfId="199" applyFont="1" applyFill="1" applyBorder="1" applyAlignment="1">
      <alignment horizontal="right" vertical="top"/>
      <protection/>
    </xf>
    <xf numFmtId="0" fontId="4" fillId="35" borderId="20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center"/>
    </xf>
    <xf numFmtId="0" fontId="91" fillId="35" borderId="0" xfId="0" applyFont="1" applyFill="1" applyBorder="1" applyAlignment="1">
      <alignment horizontal="left" vertical="top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8" fillId="36" borderId="23" xfId="199" applyFont="1" applyFill="1" applyBorder="1" applyAlignment="1">
      <alignment horizontal="center" vertical="center" wrapText="1"/>
      <protection/>
    </xf>
    <xf numFmtId="0" fontId="8" fillId="36" borderId="20" xfId="199" applyFont="1" applyFill="1" applyBorder="1" applyAlignment="1">
      <alignment horizontal="center" vertical="center" wrapText="1"/>
      <protection/>
    </xf>
    <xf numFmtId="0" fontId="8" fillId="35" borderId="17" xfId="15" applyNumberFormat="1" applyFont="1" applyFill="1" applyBorder="1" applyAlignment="1">
      <alignment horizontal="center" vertical="center"/>
      <protection/>
    </xf>
    <xf numFmtId="0" fontId="8" fillId="35" borderId="18" xfId="15" applyNumberFormat="1" applyFont="1" applyFill="1" applyBorder="1" applyAlignment="1">
      <alignment horizontal="center" vertical="center"/>
      <protection/>
    </xf>
    <xf numFmtId="0" fontId="8" fillId="35" borderId="17" xfId="15" applyNumberFormat="1" applyFont="1" applyFill="1" applyBorder="1" applyAlignment="1">
      <alignment horizontal="center" vertical="top"/>
      <protection/>
    </xf>
    <xf numFmtId="0" fontId="8" fillId="35" borderId="0" xfId="15" applyNumberFormat="1" applyFont="1" applyFill="1" applyBorder="1" applyAlignment="1">
      <alignment horizontal="center" vertical="top"/>
      <protection/>
    </xf>
    <xf numFmtId="0" fontId="8" fillId="35" borderId="18" xfId="15" applyNumberFormat="1" applyFont="1" applyFill="1" applyBorder="1" applyAlignment="1">
      <alignment horizontal="center" vertical="top"/>
      <protection/>
    </xf>
    <xf numFmtId="0" fontId="92" fillId="35" borderId="0" xfId="0" applyFont="1" applyFill="1" applyBorder="1" applyAlignment="1">
      <alignment horizontal="left" vertical="top"/>
    </xf>
    <xf numFmtId="0" fontId="91" fillId="0" borderId="0" xfId="0" applyFont="1" applyBorder="1" applyAlignment="1">
      <alignment horizontal="center"/>
    </xf>
    <xf numFmtId="0" fontId="91" fillId="35" borderId="19" xfId="0" applyFont="1" applyFill="1" applyBorder="1" applyAlignment="1">
      <alignment horizontal="center" vertical="top"/>
    </xf>
    <xf numFmtId="0" fontId="91" fillId="35" borderId="20" xfId="0" applyFont="1" applyFill="1" applyBorder="1" applyAlignment="1">
      <alignment horizontal="center" vertical="top"/>
    </xf>
    <xf numFmtId="0" fontId="91" fillId="35" borderId="13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8" fillId="35" borderId="0" xfId="15" applyNumberFormat="1" applyFont="1" applyFill="1" applyBorder="1" applyAlignment="1" applyProtection="1">
      <alignment horizontal="center" vertical="top"/>
      <protection/>
    </xf>
    <xf numFmtId="0" fontId="8" fillId="35" borderId="18" xfId="15" applyNumberFormat="1" applyFont="1" applyFill="1" applyBorder="1" applyAlignment="1" applyProtection="1">
      <alignment horizontal="center" vertical="top"/>
      <protection/>
    </xf>
    <xf numFmtId="0" fontId="8" fillId="36" borderId="0" xfId="199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 horizontal="left"/>
      <protection/>
    </xf>
    <xf numFmtId="0" fontId="8" fillId="35" borderId="0" xfId="15" applyNumberFormat="1" applyFont="1" applyFill="1" applyBorder="1" applyAlignment="1" applyProtection="1">
      <alignment horizontal="center" vertical="center"/>
      <protection/>
    </xf>
    <xf numFmtId="0" fontId="8" fillId="36" borderId="15" xfId="199" applyFont="1" applyFill="1" applyBorder="1" applyAlignment="1" applyProtection="1">
      <alignment horizontal="center" vertical="center"/>
      <protection/>
    </xf>
    <xf numFmtId="0" fontId="8" fillId="35" borderId="18" xfId="15" applyNumberFormat="1" applyFont="1" applyFill="1" applyBorder="1" applyAlignment="1" applyProtection="1">
      <alignment horizontal="center" vertical="center"/>
      <protection/>
    </xf>
    <xf numFmtId="0" fontId="21" fillId="35" borderId="0" xfId="0" applyNumberFormat="1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left" vertical="top"/>
      <protection/>
    </xf>
    <xf numFmtId="0" fontId="12" fillId="35" borderId="20" xfId="0" applyFont="1" applyFill="1" applyBorder="1" applyAlignment="1" applyProtection="1">
      <alignment horizontal="left" vertical="top"/>
      <protection/>
    </xf>
    <xf numFmtId="0" fontId="2" fillId="35" borderId="0" xfId="0" applyFont="1" applyFill="1" applyBorder="1" applyAlignment="1" applyProtection="1">
      <alignment horizontal="left" vertical="top"/>
      <protection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92" fillId="35" borderId="0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/>
    </xf>
    <xf numFmtId="0" fontId="8" fillId="35" borderId="20" xfId="0" applyFont="1" applyFill="1" applyBorder="1" applyAlignment="1">
      <alignment horizontal="left" vertical="top"/>
    </xf>
    <xf numFmtId="0" fontId="4" fillId="35" borderId="0" xfId="199" applyFont="1" applyFill="1" applyBorder="1" applyAlignment="1">
      <alignment horizontal="left" vertical="top"/>
      <protection/>
    </xf>
    <xf numFmtId="0" fontId="8" fillId="36" borderId="15" xfId="0" applyFont="1" applyFill="1" applyBorder="1" applyAlignment="1">
      <alignment horizontal="center" vertical="center"/>
    </xf>
    <xf numFmtId="0" fontId="8" fillId="35" borderId="0" xfId="199" applyFont="1" applyFill="1" applyBorder="1" applyAlignment="1">
      <alignment horizontal="left" vertical="top"/>
      <protection/>
    </xf>
    <xf numFmtId="0" fontId="4" fillId="35" borderId="0" xfId="199" applyFont="1" applyFill="1" applyBorder="1" applyAlignment="1">
      <alignment horizontal="left" vertical="top" wrapText="1"/>
      <protection/>
    </xf>
    <xf numFmtId="0" fontId="8" fillId="35" borderId="0" xfId="0" applyFont="1" applyFill="1" applyBorder="1" applyAlignment="1">
      <alignment horizontal="center"/>
    </xf>
    <xf numFmtId="0" fontId="8" fillId="35" borderId="20" xfId="0" applyNumberFormat="1" applyFont="1" applyFill="1" applyBorder="1" applyAlignment="1" applyProtection="1">
      <alignment horizontal="left"/>
      <protection locked="0"/>
    </xf>
    <xf numFmtId="0" fontId="8" fillId="35" borderId="0" xfId="199" applyFont="1" applyFill="1" applyBorder="1" applyAlignment="1">
      <alignment horizontal="left" vertical="top" wrapText="1"/>
      <protection/>
    </xf>
    <xf numFmtId="0" fontId="91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49" xfId="199" applyFont="1" applyFill="1" applyBorder="1" applyAlignment="1">
      <alignment horizontal="center" vertical="center"/>
      <protection/>
    </xf>
    <xf numFmtId="0" fontId="3" fillId="33" borderId="50" xfId="199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 vertical="center" wrapText="1"/>
    </xf>
    <xf numFmtId="0" fontId="92" fillId="36" borderId="15" xfId="0" applyFont="1" applyFill="1" applyBorder="1" applyAlignment="1">
      <alignment horizontal="center"/>
    </xf>
    <xf numFmtId="0" fontId="92" fillId="36" borderId="16" xfId="0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115" fillId="0" borderId="14" xfId="0" applyFont="1" applyFill="1" applyBorder="1" applyAlignment="1">
      <alignment vertical="center" wrapText="1"/>
    </xf>
    <xf numFmtId="0" fontId="115" fillId="0" borderId="16" xfId="0" applyFont="1" applyFill="1" applyBorder="1" applyAlignment="1">
      <alignment vertical="center" wrapText="1"/>
    </xf>
    <xf numFmtId="0" fontId="115" fillId="36" borderId="19" xfId="0" applyFont="1" applyFill="1" applyBorder="1" applyAlignment="1">
      <alignment horizontal="center" vertical="center"/>
    </xf>
    <xf numFmtId="0" fontId="115" fillId="36" borderId="20" xfId="0" applyFont="1" applyFill="1" applyBorder="1" applyAlignment="1">
      <alignment horizontal="center" vertical="center"/>
    </xf>
    <xf numFmtId="0" fontId="115" fillId="36" borderId="13" xfId="0" applyFont="1" applyFill="1" applyBorder="1" applyAlignment="1">
      <alignment horizontal="center" vertical="center"/>
    </xf>
    <xf numFmtId="0" fontId="115" fillId="36" borderId="17" xfId="0" applyFont="1" applyFill="1" applyBorder="1" applyAlignment="1">
      <alignment horizontal="center" vertical="center"/>
    </xf>
    <xf numFmtId="0" fontId="115" fillId="36" borderId="0" xfId="0" applyFont="1" applyFill="1" applyBorder="1" applyAlignment="1">
      <alignment horizontal="center" vertical="center"/>
    </xf>
    <xf numFmtId="0" fontId="115" fillId="36" borderId="18" xfId="0" applyFont="1" applyFill="1" applyBorder="1" applyAlignment="1">
      <alignment horizontal="center" vertical="center"/>
    </xf>
    <xf numFmtId="0" fontId="115" fillId="36" borderId="22" xfId="0" applyFont="1" applyFill="1" applyBorder="1" applyAlignment="1">
      <alignment horizontal="center" vertical="center" wrapText="1"/>
    </xf>
    <xf numFmtId="0" fontId="115" fillId="36" borderId="23" xfId="0" applyFont="1" applyFill="1" applyBorder="1" applyAlignment="1">
      <alignment horizontal="center" vertical="center" wrapText="1"/>
    </xf>
    <xf numFmtId="0" fontId="115" fillId="36" borderId="21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 wrapText="1"/>
    </xf>
    <xf numFmtId="0" fontId="106" fillId="36" borderId="19" xfId="0" applyFont="1" applyFill="1" applyBorder="1" applyAlignment="1">
      <alignment horizontal="center" vertical="center"/>
    </xf>
    <xf numFmtId="0" fontId="106" fillId="36" borderId="20" xfId="0" applyFont="1" applyFill="1" applyBorder="1" applyAlignment="1">
      <alignment horizontal="center" vertical="center"/>
    </xf>
    <xf numFmtId="0" fontId="106" fillId="36" borderId="13" xfId="0" applyFont="1" applyFill="1" applyBorder="1" applyAlignment="1">
      <alignment horizontal="center" vertical="center"/>
    </xf>
    <xf numFmtId="0" fontId="106" fillId="36" borderId="17" xfId="0" applyFont="1" applyFill="1" applyBorder="1" applyAlignment="1">
      <alignment horizontal="center" vertical="center"/>
    </xf>
    <xf numFmtId="0" fontId="106" fillId="36" borderId="0" xfId="0" applyFont="1" applyFill="1" applyBorder="1" applyAlignment="1">
      <alignment horizontal="center" vertical="center"/>
    </xf>
    <xf numFmtId="0" fontId="106" fillId="36" borderId="18" xfId="0" applyFont="1" applyFill="1" applyBorder="1" applyAlignment="1">
      <alignment horizontal="center" vertical="center"/>
    </xf>
    <xf numFmtId="0" fontId="106" fillId="36" borderId="22" xfId="0" applyFont="1" applyFill="1" applyBorder="1" applyAlignment="1">
      <alignment horizontal="center" vertical="center" wrapText="1"/>
    </xf>
    <xf numFmtId="0" fontId="106" fillId="36" borderId="23" xfId="0" applyFont="1" applyFill="1" applyBorder="1" applyAlignment="1">
      <alignment horizontal="center" vertical="center" wrapText="1"/>
    </xf>
    <xf numFmtId="0" fontId="106" fillId="36" borderId="21" xfId="0" applyFont="1" applyFill="1" applyBorder="1" applyAlignment="1">
      <alignment horizontal="center" vertical="center" wrapText="1"/>
    </xf>
    <xf numFmtId="0" fontId="115" fillId="36" borderId="14" xfId="0" applyFont="1" applyFill="1" applyBorder="1" applyAlignment="1">
      <alignment vertical="center"/>
    </xf>
    <xf numFmtId="0" fontId="115" fillId="36" borderId="16" xfId="0" applyFont="1" applyFill="1" applyBorder="1" applyAlignment="1">
      <alignment vertical="center"/>
    </xf>
    <xf numFmtId="0" fontId="114" fillId="0" borderId="14" xfId="0" applyFont="1" applyFill="1" applyBorder="1" applyAlignment="1">
      <alignment horizontal="left" vertical="center" wrapText="1"/>
    </xf>
    <xf numFmtId="0" fontId="114" fillId="0" borderId="16" xfId="0" applyFont="1" applyFill="1" applyBorder="1" applyAlignment="1">
      <alignment horizontal="left" vertical="center" wrapText="1"/>
    </xf>
    <xf numFmtId="0" fontId="114" fillId="0" borderId="14" xfId="0" applyFont="1" applyFill="1" applyBorder="1" applyAlignment="1">
      <alignment vertical="center"/>
    </xf>
    <xf numFmtId="0" fontId="114" fillId="0" borderId="16" xfId="0" applyFont="1" applyFill="1" applyBorder="1" applyAlignment="1">
      <alignment vertical="center"/>
    </xf>
    <xf numFmtId="0" fontId="112" fillId="0" borderId="15" xfId="0" applyFont="1" applyFill="1" applyBorder="1" applyAlignment="1">
      <alignment/>
    </xf>
    <xf numFmtId="0" fontId="115" fillId="0" borderId="14" xfId="0" applyFont="1" applyFill="1" applyBorder="1" applyAlignment="1">
      <alignment vertical="center"/>
    </xf>
    <xf numFmtId="0" fontId="115" fillId="0" borderId="16" xfId="0" applyFont="1" applyFill="1" applyBorder="1" applyAlignment="1">
      <alignment vertical="center"/>
    </xf>
    <xf numFmtId="0" fontId="91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/>
    </xf>
    <xf numFmtId="0" fontId="91" fillId="36" borderId="14" xfId="0" applyFont="1" applyFill="1" applyBorder="1" applyAlignment="1">
      <alignment horizontal="center"/>
    </xf>
    <xf numFmtId="0" fontId="91" fillId="36" borderId="16" xfId="0" applyFont="1" applyFill="1" applyBorder="1" applyAlignment="1">
      <alignment horizontal="center"/>
    </xf>
    <xf numFmtId="49" fontId="8" fillId="36" borderId="14" xfId="0" applyNumberFormat="1" applyFont="1" applyFill="1" applyBorder="1" applyAlignment="1">
      <alignment horizontal="center" vertical="center"/>
    </xf>
    <xf numFmtId="49" fontId="8" fillId="36" borderId="16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1" fillId="0" borderId="23" xfId="0" applyFont="1" applyFill="1" applyBorder="1" applyAlignment="1">
      <alignment/>
    </xf>
    <xf numFmtId="0" fontId="109" fillId="0" borderId="14" xfId="0" applyFont="1" applyFill="1" applyBorder="1" applyAlignment="1">
      <alignment horizontal="left" vertical="center"/>
    </xf>
    <xf numFmtId="0" fontId="109" fillId="0" borderId="16" xfId="0" applyFont="1" applyFill="1" applyBorder="1" applyAlignment="1">
      <alignment horizontal="left" vertical="center"/>
    </xf>
    <xf numFmtId="0" fontId="109" fillId="0" borderId="14" xfId="0" applyFont="1" applyFill="1" applyBorder="1" applyAlignment="1">
      <alignment horizontal="left" vertical="center" wrapText="1"/>
    </xf>
    <xf numFmtId="0" fontId="109" fillId="0" borderId="16" xfId="0" applyFont="1" applyFill="1" applyBorder="1" applyAlignment="1">
      <alignment horizontal="left" vertical="center" wrapText="1"/>
    </xf>
    <xf numFmtId="0" fontId="106" fillId="0" borderId="14" xfId="0" applyFont="1" applyFill="1" applyBorder="1" applyAlignment="1">
      <alignment vertical="center"/>
    </xf>
    <xf numFmtId="0" fontId="106" fillId="0" borderId="16" xfId="0" applyFont="1" applyFill="1" applyBorder="1" applyAlignment="1">
      <alignment vertical="center"/>
    </xf>
    <xf numFmtId="0" fontId="106" fillId="36" borderId="14" xfId="0" applyFont="1" applyFill="1" applyBorder="1" applyAlignment="1">
      <alignment vertical="center"/>
    </xf>
    <xf numFmtId="0" fontId="106" fillId="36" borderId="16" xfId="0" applyFont="1" applyFill="1" applyBorder="1" applyAlignment="1">
      <alignment vertical="center"/>
    </xf>
    <xf numFmtId="0" fontId="105" fillId="35" borderId="17" xfId="0" applyFont="1" applyFill="1" applyBorder="1" applyAlignment="1">
      <alignment horizontal="left" vertical="center" wrapText="1"/>
    </xf>
    <xf numFmtId="0" fontId="105" fillId="35" borderId="0" xfId="0" applyFont="1" applyFill="1" applyBorder="1" applyAlignment="1">
      <alignment horizontal="left" vertical="center" wrapText="1"/>
    </xf>
    <xf numFmtId="0" fontId="105" fillId="35" borderId="18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  <xf numFmtId="43" fontId="5" fillId="0" borderId="14" xfId="72" applyFont="1" applyBorder="1" applyAlignment="1">
      <alignment horizontal="center" vertical="top" wrapText="1"/>
    </xf>
    <xf numFmtId="43" fontId="5" fillId="0" borderId="16" xfId="72" applyFont="1" applyBorder="1" applyAlignment="1">
      <alignment horizontal="center" vertical="top" wrapText="1"/>
    </xf>
    <xf numFmtId="43" fontId="8" fillId="0" borderId="14" xfId="72" applyFont="1" applyBorder="1" applyAlignment="1">
      <alignment horizontal="center" vertical="top" wrapText="1"/>
    </xf>
    <xf numFmtId="43" fontId="8" fillId="0" borderId="16" xfId="72" applyFont="1" applyBorder="1" applyAlignment="1">
      <alignment horizontal="center" vertical="top" wrapText="1"/>
    </xf>
    <xf numFmtId="37" fontId="8" fillId="36" borderId="24" xfId="363" applyNumberFormat="1" applyFont="1" applyFill="1" applyBorder="1" applyAlignment="1">
      <alignment horizontal="center" vertical="center" wrapText="1"/>
      <protection/>
    </xf>
    <xf numFmtId="37" fontId="8" fillId="36" borderId="24" xfId="363" applyNumberFormat="1" applyFont="1" applyFill="1" applyBorder="1" applyAlignment="1">
      <alignment horizontal="center" vertical="center"/>
      <protection/>
    </xf>
    <xf numFmtId="0" fontId="8" fillId="36" borderId="24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/>
    </xf>
    <xf numFmtId="0" fontId="8" fillId="36" borderId="24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horizontal="left" vertical="center" wrapText="1"/>
    </xf>
    <xf numFmtId="0" fontId="106" fillId="35" borderId="0" xfId="0" applyFont="1" applyFill="1" applyBorder="1" applyAlignment="1">
      <alignment horizontal="left" vertical="center" wrapText="1"/>
    </xf>
    <xf numFmtId="0" fontId="8" fillId="36" borderId="22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92" fillId="35" borderId="17" xfId="0" applyFont="1" applyFill="1" applyBorder="1" applyAlignment="1">
      <alignment horizontal="left" vertical="top" wrapText="1"/>
    </xf>
    <xf numFmtId="0" fontId="92" fillId="35" borderId="18" xfId="0" applyFont="1" applyFill="1" applyBorder="1" applyAlignment="1">
      <alignment horizontal="left" vertical="top" wrapText="1"/>
    </xf>
    <xf numFmtId="0" fontId="8" fillId="36" borderId="24" xfId="199" applyFont="1" applyFill="1" applyBorder="1" applyAlignment="1">
      <alignment horizontal="center"/>
      <protection/>
    </xf>
    <xf numFmtId="0" fontId="91" fillId="35" borderId="24" xfId="0" applyFont="1" applyFill="1" applyBorder="1" applyAlignment="1">
      <alignment horizontal="center"/>
    </xf>
    <xf numFmtId="0" fontId="91" fillId="35" borderId="24" xfId="0" applyFont="1" applyFill="1" applyBorder="1" applyAlignment="1">
      <alignment horizontal="right"/>
    </xf>
    <xf numFmtId="0" fontId="91" fillId="35" borderId="14" xfId="0" applyFont="1" applyFill="1" applyBorder="1" applyAlignment="1">
      <alignment horizontal="right"/>
    </xf>
    <xf numFmtId="0" fontId="91" fillId="35" borderId="16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91" fillId="35" borderId="14" xfId="0" applyFont="1" applyFill="1" applyBorder="1" applyAlignment="1">
      <alignment horizontal="center"/>
    </xf>
    <xf numFmtId="0" fontId="91" fillId="35" borderId="1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79" fillId="35" borderId="0" xfId="0" applyFont="1" applyFill="1" applyAlignment="1">
      <alignment horizontal="left"/>
    </xf>
    <xf numFmtId="0" fontId="92" fillId="0" borderId="0" xfId="0" applyFont="1" applyBorder="1" applyAlignment="1">
      <alignment horizontal="left"/>
    </xf>
    <xf numFmtId="0" fontId="8" fillId="37" borderId="52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91" fillId="35" borderId="35" xfId="0" applyFont="1" applyFill="1" applyBorder="1" applyAlignment="1">
      <alignment horizontal="left" vertical="center" wrapText="1"/>
    </xf>
    <xf numFmtId="0" fontId="91" fillId="35" borderId="36" xfId="0" applyFont="1" applyFill="1" applyBorder="1" applyAlignment="1">
      <alignment horizontal="left" vertical="center" wrapText="1"/>
    </xf>
    <xf numFmtId="0" fontId="79" fillId="35" borderId="0" xfId="0" applyFont="1" applyFill="1" applyAlignment="1">
      <alignment horizontal="left" wrapText="1"/>
    </xf>
    <xf numFmtId="0" fontId="91" fillId="35" borderId="38" xfId="0" applyFont="1" applyFill="1" applyBorder="1" applyAlignment="1">
      <alignment horizontal="left" vertical="center" wrapText="1"/>
    </xf>
    <xf numFmtId="0" fontId="91" fillId="35" borderId="0" xfId="0" applyFont="1" applyFill="1" applyBorder="1" applyAlignment="1">
      <alignment horizontal="left" vertical="center" wrapText="1"/>
    </xf>
    <xf numFmtId="0" fontId="91" fillId="35" borderId="35" xfId="0" applyFont="1" applyFill="1" applyBorder="1" applyAlignment="1">
      <alignment horizontal="left" vertical="top" wrapText="1" indent="1"/>
    </xf>
    <xf numFmtId="0" fontId="91" fillId="35" borderId="36" xfId="0" applyFont="1" applyFill="1" applyBorder="1" applyAlignment="1">
      <alignment horizontal="left" vertical="top" wrapText="1" indent="1"/>
    </xf>
    <xf numFmtId="0" fontId="92" fillId="35" borderId="38" xfId="0" applyFont="1" applyFill="1" applyBorder="1" applyAlignment="1">
      <alignment horizontal="left" vertical="center" wrapText="1"/>
    </xf>
    <xf numFmtId="0" fontId="92" fillId="35" borderId="0" xfId="0" applyFont="1" applyFill="1" applyBorder="1" applyAlignment="1">
      <alignment horizontal="left" vertical="center" wrapText="1"/>
    </xf>
    <xf numFmtId="0" fontId="92" fillId="35" borderId="33" xfId="0" applyFont="1" applyFill="1" applyBorder="1" applyAlignment="1">
      <alignment horizontal="left" vertical="center" wrapText="1"/>
    </xf>
    <xf numFmtId="0" fontId="92" fillId="35" borderId="31" xfId="0" applyFont="1" applyFill="1" applyBorder="1" applyAlignment="1">
      <alignment horizontal="left" vertical="center" wrapText="1"/>
    </xf>
    <xf numFmtId="0" fontId="91" fillId="35" borderId="33" xfId="0" applyFont="1" applyFill="1" applyBorder="1" applyAlignment="1">
      <alignment horizontal="left" vertical="center" wrapText="1"/>
    </xf>
    <xf numFmtId="0" fontId="91" fillId="35" borderId="31" xfId="0" applyFont="1" applyFill="1" applyBorder="1" applyAlignment="1">
      <alignment horizontal="left" vertical="center" wrapText="1"/>
    </xf>
    <xf numFmtId="0" fontId="8" fillId="37" borderId="53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horizontal="justify" vertical="center" wrapText="1"/>
    </xf>
    <xf numFmtId="0" fontId="91" fillId="35" borderId="18" xfId="0" applyFont="1" applyFill="1" applyBorder="1" applyAlignment="1">
      <alignment horizontal="justify" vertical="center" wrapText="1"/>
    </xf>
    <xf numFmtId="0" fontId="91" fillId="35" borderId="17" xfId="0" applyFont="1" applyFill="1" applyBorder="1" applyAlignment="1">
      <alignment horizontal="left" vertical="center" wrapText="1"/>
    </xf>
    <xf numFmtId="0" fontId="91" fillId="35" borderId="18" xfId="0" applyFont="1" applyFill="1" applyBorder="1" applyAlignment="1">
      <alignment horizontal="left" vertical="center" wrapText="1"/>
    </xf>
    <xf numFmtId="0" fontId="92" fillId="35" borderId="15" xfId="0" applyFont="1" applyFill="1" applyBorder="1" applyAlignment="1">
      <alignment horizontal="left" vertical="center" wrapText="1" indent="3"/>
    </xf>
    <xf numFmtId="0" fontId="92" fillId="35" borderId="16" xfId="0" applyFont="1" applyFill="1" applyBorder="1" applyAlignment="1">
      <alignment horizontal="left" vertical="center" wrapText="1" indent="3"/>
    </xf>
    <xf numFmtId="0" fontId="8" fillId="36" borderId="23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92" fillId="36" borderId="14" xfId="0" applyFont="1" applyFill="1" applyBorder="1" applyAlignment="1">
      <alignment horizontal="left"/>
    </xf>
    <xf numFmtId="0" fontId="92" fillId="36" borderId="16" xfId="0" applyFont="1" applyFill="1" applyBorder="1" applyAlignment="1">
      <alignment horizontal="left"/>
    </xf>
    <xf numFmtId="9" fontId="92" fillId="35" borderId="14" xfId="369" applyFont="1" applyFill="1" applyBorder="1" applyAlignment="1">
      <alignment horizontal="center"/>
    </xf>
    <xf numFmtId="9" fontId="92" fillId="35" borderId="16" xfId="369" applyFont="1" applyFill="1" applyBorder="1" applyAlignment="1">
      <alignment horizontal="center"/>
    </xf>
    <xf numFmtId="0" fontId="8" fillId="36" borderId="14" xfId="366" applyFont="1" applyFill="1" applyBorder="1" applyAlignment="1">
      <alignment horizontal="center" vertical="center" wrapText="1"/>
      <protection/>
    </xf>
    <xf numFmtId="0" fontId="8" fillId="36" borderId="16" xfId="366" applyFont="1" applyFill="1" applyBorder="1" applyAlignment="1">
      <alignment horizontal="center" vertical="center" wrapText="1"/>
      <protection/>
    </xf>
    <xf numFmtId="0" fontId="91" fillId="35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center" vertical="center"/>
    </xf>
    <xf numFmtId="0" fontId="91" fillId="35" borderId="17" xfId="0" applyFont="1" applyFill="1" applyBorder="1" applyAlignment="1">
      <alignment horizontal="right" vertical="center"/>
    </xf>
    <xf numFmtId="0" fontId="91" fillId="35" borderId="0" xfId="0" applyFont="1" applyFill="1" applyBorder="1" applyAlignment="1">
      <alignment horizontal="center" vertical="center"/>
    </xf>
    <xf numFmtId="9" fontId="91" fillId="35" borderId="0" xfId="369" applyFont="1" applyFill="1" applyBorder="1" applyAlignment="1">
      <alignment vertical="center"/>
    </xf>
    <xf numFmtId="9" fontId="91" fillId="35" borderId="18" xfId="369" applyFont="1" applyFill="1" applyBorder="1" applyAlignment="1">
      <alignment vertical="center"/>
    </xf>
    <xf numFmtId="0" fontId="8" fillId="36" borderId="25" xfId="366" applyFont="1" applyFill="1" applyBorder="1" applyAlignment="1">
      <alignment horizontal="center" vertical="center" wrapText="1"/>
      <protection/>
    </xf>
    <xf numFmtId="0" fontId="8" fillId="36" borderId="26" xfId="366" applyFont="1" applyFill="1" applyBorder="1" applyAlignment="1">
      <alignment horizontal="center" vertical="center" wrapText="1"/>
      <protection/>
    </xf>
    <xf numFmtId="0" fontId="8" fillId="36" borderId="2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92" fillId="36" borderId="25" xfId="0" applyFont="1" applyFill="1" applyBorder="1" applyAlignment="1">
      <alignment horizontal="center" vertical="center" wrapText="1"/>
    </xf>
    <xf numFmtId="0" fontId="92" fillId="36" borderId="12" xfId="0" applyFont="1" applyFill="1" applyBorder="1" applyAlignment="1">
      <alignment horizontal="center" vertical="center" wrapText="1"/>
    </xf>
    <xf numFmtId="0" fontId="92" fillId="36" borderId="14" xfId="0" applyFont="1" applyFill="1" applyBorder="1" applyAlignment="1">
      <alignment horizontal="left" vertical="center"/>
    </xf>
    <xf numFmtId="0" fontId="92" fillId="36" borderId="16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24" xfId="366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left"/>
    </xf>
    <xf numFmtId="0" fontId="92" fillId="34" borderId="54" xfId="0" applyFont="1" applyFill="1" applyBorder="1" applyAlignment="1">
      <alignment horizontal="center" vertical="center" wrapText="1"/>
    </xf>
    <xf numFmtId="0" fontId="92" fillId="34" borderId="55" xfId="0" applyFont="1" applyFill="1" applyBorder="1" applyAlignment="1">
      <alignment horizontal="center" vertical="center" wrapText="1"/>
    </xf>
    <xf numFmtId="0" fontId="92" fillId="34" borderId="56" xfId="0" applyFont="1" applyFill="1" applyBorder="1" applyAlignment="1">
      <alignment horizontal="center" vertical="center" wrapText="1"/>
    </xf>
    <xf numFmtId="0" fontId="92" fillId="34" borderId="57" xfId="0" applyFont="1" applyFill="1" applyBorder="1" applyAlignment="1">
      <alignment horizontal="center" vertical="center" wrapText="1"/>
    </xf>
    <xf numFmtId="0" fontId="91" fillId="35" borderId="35" xfId="0" applyFont="1" applyFill="1" applyBorder="1" applyAlignment="1">
      <alignment horizontal="center" vertical="center" wrapText="1"/>
    </xf>
    <xf numFmtId="0" fontId="91" fillId="35" borderId="38" xfId="0" applyFont="1" applyFill="1" applyBorder="1" applyAlignment="1">
      <alignment horizontal="center" vertical="center" wrapText="1"/>
    </xf>
    <xf numFmtId="0" fontId="91" fillId="35" borderId="33" xfId="0" applyFont="1" applyFill="1" applyBorder="1" applyAlignment="1">
      <alignment horizontal="center" vertical="center" wrapText="1"/>
    </xf>
    <xf numFmtId="0" fontId="91" fillId="35" borderId="58" xfId="0" applyFont="1" applyFill="1" applyBorder="1" applyAlignment="1">
      <alignment horizontal="center" vertical="center" wrapText="1"/>
    </xf>
    <xf numFmtId="0" fontId="91" fillId="35" borderId="49" xfId="0" applyFont="1" applyFill="1" applyBorder="1" applyAlignment="1">
      <alignment horizontal="center" vertical="center" wrapText="1"/>
    </xf>
    <xf numFmtId="0" fontId="91" fillId="35" borderId="50" xfId="0" applyFont="1" applyFill="1" applyBorder="1" applyAlignment="1">
      <alignment horizontal="center" vertical="center" wrapText="1"/>
    </xf>
    <xf numFmtId="0" fontId="92" fillId="34" borderId="59" xfId="0" applyFont="1" applyFill="1" applyBorder="1" applyAlignment="1">
      <alignment horizontal="center" vertical="center" wrapText="1"/>
    </xf>
    <xf numFmtId="0" fontId="92" fillId="34" borderId="60" xfId="0" applyFont="1" applyFill="1" applyBorder="1" applyAlignment="1">
      <alignment horizontal="center" vertical="center" wrapText="1"/>
    </xf>
    <xf numFmtId="0" fontId="92" fillId="34" borderId="58" xfId="0" applyFont="1" applyFill="1" applyBorder="1" applyAlignment="1">
      <alignment horizontal="center" vertical="center" wrapText="1"/>
    </xf>
    <xf numFmtId="0" fontId="92" fillId="34" borderId="5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79" fillId="0" borderId="0" xfId="0" applyFont="1" applyAlignment="1">
      <alignment horizontal="center"/>
    </xf>
    <xf numFmtId="0" fontId="5" fillId="36" borderId="19" xfId="227" applyFont="1" applyFill="1" applyBorder="1" applyAlignment="1" applyProtection="1">
      <alignment horizontal="center" vertical="center" wrapText="1"/>
      <protection locked="0"/>
    </xf>
    <xf numFmtId="0" fontId="5" fillId="36" borderId="20" xfId="227" applyFont="1" applyFill="1" applyBorder="1" applyAlignment="1" applyProtection="1">
      <alignment horizontal="center" vertical="center" wrapText="1"/>
      <protection locked="0"/>
    </xf>
    <xf numFmtId="0" fontId="5" fillId="36" borderId="13" xfId="227" applyFont="1" applyFill="1" applyBorder="1" applyAlignment="1" applyProtection="1">
      <alignment horizontal="center" vertical="center" wrapText="1"/>
      <protection locked="0"/>
    </xf>
    <xf numFmtId="0" fontId="5" fillId="36" borderId="22" xfId="227" applyFont="1" applyFill="1" applyBorder="1" applyAlignment="1" applyProtection="1">
      <alignment horizontal="center" vertical="center" wrapText="1"/>
      <protection locked="0"/>
    </xf>
    <xf numFmtId="0" fontId="5" fillId="36" borderId="23" xfId="227" applyFont="1" applyFill="1" applyBorder="1" applyAlignment="1" applyProtection="1">
      <alignment horizontal="center" vertical="center" wrapText="1"/>
      <protection locked="0"/>
    </xf>
    <xf numFmtId="0" fontId="5" fillId="36" borderId="21" xfId="227" applyFont="1" applyFill="1" applyBorder="1" applyAlignment="1" applyProtection="1">
      <alignment horizontal="center" vertical="center" wrapText="1"/>
      <protection locked="0"/>
    </xf>
    <xf numFmtId="0" fontId="79" fillId="35" borderId="0" xfId="0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>
      <alignment horizontal="center"/>
    </xf>
    <xf numFmtId="0" fontId="5" fillId="36" borderId="22" xfId="275" applyFont="1" applyFill="1" applyBorder="1" applyAlignment="1" applyProtection="1">
      <alignment horizontal="center" vertical="center" wrapText="1"/>
      <protection locked="0"/>
    </xf>
    <xf numFmtId="0" fontId="5" fillId="36" borderId="23" xfId="275" applyFont="1" applyFill="1" applyBorder="1" applyAlignment="1" applyProtection="1">
      <alignment horizontal="center" vertical="center" wrapText="1"/>
      <protection locked="0"/>
    </xf>
    <xf numFmtId="0" fontId="5" fillId="36" borderId="15" xfId="275" applyFont="1" applyFill="1" applyBorder="1" applyAlignment="1" applyProtection="1">
      <alignment horizontal="center" vertical="center" wrapText="1"/>
      <protection locked="0"/>
    </xf>
    <xf numFmtId="0" fontId="5" fillId="36" borderId="21" xfId="275" applyFont="1" applyFill="1" applyBorder="1" applyAlignment="1" applyProtection="1">
      <alignment horizontal="center" vertical="center" wrapText="1"/>
      <protection locked="0"/>
    </xf>
    <xf numFmtId="0" fontId="5" fillId="36" borderId="16" xfId="275" applyFont="1" applyFill="1" applyBorder="1" applyAlignment="1" applyProtection="1">
      <alignment horizontal="center" vertical="center" wrapText="1"/>
      <protection locked="0"/>
    </xf>
    <xf numFmtId="0" fontId="5" fillId="36" borderId="14" xfId="275" applyFont="1" applyFill="1" applyBorder="1" applyAlignment="1" applyProtection="1">
      <alignment horizontal="center" vertical="center" wrapText="1"/>
      <protection locked="0"/>
    </xf>
    <xf numFmtId="0" fontId="92" fillId="35" borderId="0" xfId="0" applyFont="1" applyFill="1" applyBorder="1" applyAlignment="1" applyProtection="1">
      <alignment horizontal="center" vertical="center"/>
      <protection/>
    </xf>
    <xf numFmtId="0" fontId="92" fillId="37" borderId="14" xfId="199" applyFont="1" applyFill="1" applyBorder="1" applyAlignment="1" applyProtection="1">
      <alignment horizontal="center" vertical="center"/>
      <protection/>
    </xf>
    <xf numFmtId="0" fontId="92" fillId="37" borderId="15" xfId="199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91" fillId="35" borderId="0" xfId="0" applyFont="1" applyFill="1" applyBorder="1" applyAlignment="1" applyProtection="1">
      <alignment wrapText="1"/>
      <protection locked="0"/>
    </xf>
  </cellXfs>
  <cellStyles count="380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1 2" xfId="34"/>
    <cellStyle name="60% - Énfasis1 3" xfId="35"/>
    <cellStyle name="60% - Énfasis2" xfId="36"/>
    <cellStyle name="60% - Énfasis2 2" xfId="37"/>
    <cellStyle name="60% - Énfasis2 3" xfId="38"/>
    <cellStyle name="60% - Énfasis3" xfId="39"/>
    <cellStyle name="60% - Énfasis3 2" xfId="40"/>
    <cellStyle name="60% - Énfasis3 3" xfId="41"/>
    <cellStyle name="60% - Énfasis4" xfId="42"/>
    <cellStyle name="60% - Énfasis4 2" xfId="43"/>
    <cellStyle name="60% - Énfasis4 3" xfId="44"/>
    <cellStyle name="60% - Énfasis5" xfId="45"/>
    <cellStyle name="60% - Énfasis5 2" xfId="46"/>
    <cellStyle name="60% - Énfasis5 3" xfId="47"/>
    <cellStyle name="60% - Énfasis6" xfId="48"/>
    <cellStyle name="60% - Énfasis6 2" xfId="49"/>
    <cellStyle name="60% - Énfasis6 3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Euro" xfId="64"/>
    <cellStyle name="Fecha" xfId="65"/>
    <cellStyle name="Fijo" xfId="66"/>
    <cellStyle name="HEADING1" xfId="67"/>
    <cellStyle name="HEADING2" xfId="68"/>
    <cellStyle name="Hyperlink" xfId="69"/>
    <cellStyle name="Followed Hyperlink" xfId="70"/>
    <cellStyle name="Incorrecto" xfId="71"/>
    <cellStyle name="Comma" xfId="72"/>
    <cellStyle name="Comma [0]" xfId="73"/>
    <cellStyle name="Millares 10" xfId="74"/>
    <cellStyle name="Millares 10 2" xfId="75"/>
    <cellStyle name="Millares 11" xfId="76"/>
    <cellStyle name="Millares 12" xfId="77"/>
    <cellStyle name="Millares 12 2" xfId="78"/>
    <cellStyle name="Millares 13" xfId="79"/>
    <cellStyle name="Millares 13 2" xfId="80"/>
    <cellStyle name="Millares 14" xfId="81"/>
    <cellStyle name="Millares 14 2" xfId="82"/>
    <cellStyle name="Millares 15" xfId="83"/>
    <cellStyle name="Millares 15 2" xfId="84"/>
    <cellStyle name="Millares 2" xfId="85"/>
    <cellStyle name="Millares 2 10" xfId="86"/>
    <cellStyle name="Millares 2 10 2" xfId="87"/>
    <cellStyle name="Millares 2 11" xfId="88"/>
    <cellStyle name="Millares 2 11 2" xfId="89"/>
    <cellStyle name="Millares 2 12" xfId="90"/>
    <cellStyle name="Millares 2 12 2" xfId="91"/>
    <cellStyle name="Millares 2 13" xfId="92"/>
    <cellStyle name="Millares 2 13 2" xfId="93"/>
    <cellStyle name="Millares 2 14" xfId="94"/>
    <cellStyle name="Millares 2 14 2" xfId="95"/>
    <cellStyle name="Millares 2 15" xfId="96"/>
    <cellStyle name="Millares 2 15 2" xfId="97"/>
    <cellStyle name="Millares 2 16" xfId="98"/>
    <cellStyle name="Millares 2 16 2" xfId="99"/>
    <cellStyle name="Millares 2 17" xfId="100"/>
    <cellStyle name="Millares 2 17 2" xfId="101"/>
    <cellStyle name="Millares 2 18" xfId="102"/>
    <cellStyle name="Millares 2 18 2" xfId="103"/>
    <cellStyle name="Millares 2 19" xfId="104"/>
    <cellStyle name="Millares 2 2" xfId="105"/>
    <cellStyle name="Millares 2 2 2" xfId="106"/>
    <cellStyle name="Millares 2 2 2 2" xfId="107"/>
    <cellStyle name="Millares 2 2 3" xfId="108"/>
    <cellStyle name="Millares 2 2 3 2" xfId="109"/>
    <cellStyle name="Millares 2 2 4" xfId="110"/>
    <cellStyle name="Millares 2 2 5" xfId="111"/>
    <cellStyle name="Millares 2 2 6" xfId="112"/>
    <cellStyle name="Millares 2 2 7" xfId="113"/>
    <cellStyle name="Millares 2 2 8" xfId="114"/>
    <cellStyle name="Millares 2 20" xfId="115"/>
    <cellStyle name="Millares 2 21" xfId="116"/>
    <cellStyle name="Millares 2 22" xfId="117"/>
    <cellStyle name="Millares 2 23" xfId="118"/>
    <cellStyle name="Millares 2 24" xfId="119"/>
    <cellStyle name="Millares 2 3" xfId="120"/>
    <cellStyle name="Millares 2 3 2" xfId="121"/>
    <cellStyle name="Millares 2 3 2 2" xfId="122"/>
    <cellStyle name="Millares 2 3 3" xfId="123"/>
    <cellStyle name="Millares 2 3 4" xfId="124"/>
    <cellStyle name="Millares 2 3 5" xfId="125"/>
    <cellStyle name="Millares 2 3 6" xfId="126"/>
    <cellStyle name="Millares 2 3 7" xfId="127"/>
    <cellStyle name="Millares 2 4" xfId="128"/>
    <cellStyle name="Millares 2 4 2" xfId="129"/>
    <cellStyle name="Millares 2 5" xfId="130"/>
    <cellStyle name="Millares 2 5 2" xfId="131"/>
    <cellStyle name="Millares 2 6" xfId="132"/>
    <cellStyle name="Millares 2 6 2" xfId="133"/>
    <cellStyle name="Millares 2 7" xfId="134"/>
    <cellStyle name="Millares 2 7 2" xfId="135"/>
    <cellStyle name="Millares 2 8" xfId="136"/>
    <cellStyle name="Millares 2 8 2" xfId="137"/>
    <cellStyle name="Millares 2 9" xfId="138"/>
    <cellStyle name="Millares 2 9 2" xfId="139"/>
    <cellStyle name="Millares 3" xfId="140"/>
    <cellStyle name="Millares 3 10" xfId="141"/>
    <cellStyle name="Millares 3 11" xfId="142"/>
    <cellStyle name="Millares 3 2" xfId="143"/>
    <cellStyle name="Millares 3 2 2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8" xfId="154"/>
    <cellStyle name="Millares 3 9" xfId="155"/>
    <cellStyle name="Millares 4" xfId="156"/>
    <cellStyle name="Millares 4 2" xfId="157"/>
    <cellStyle name="Millares 4 2 2" xfId="158"/>
    <cellStyle name="Millares 4 3" xfId="159"/>
    <cellStyle name="Millares 4 3 2" xfId="160"/>
    <cellStyle name="Millares 4 4" xfId="161"/>
    <cellStyle name="Millares 5" xfId="162"/>
    <cellStyle name="Millares 5 2" xfId="163"/>
    <cellStyle name="Millares 6" xfId="164"/>
    <cellStyle name="Millares 6 2" xfId="165"/>
    <cellStyle name="Millares 7" xfId="166"/>
    <cellStyle name="Millares 7 2" xfId="167"/>
    <cellStyle name="Millares 8" xfId="168"/>
    <cellStyle name="Millares 8 2" xfId="169"/>
    <cellStyle name="Millares 8 2 2" xfId="170"/>
    <cellStyle name="Millares 8 3" xfId="171"/>
    <cellStyle name="Millares 9" xfId="172"/>
    <cellStyle name="Millares 9 2" xfId="173"/>
    <cellStyle name="Currency" xfId="174"/>
    <cellStyle name="Currency [0]" xfId="175"/>
    <cellStyle name="Moneda 2" xfId="176"/>
    <cellStyle name="Moneda 2 2" xfId="177"/>
    <cellStyle name="Moneda 2 2 2" xfId="178"/>
    <cellStyle name="Moneda 2 3" xfId="179"/>
    <cellStyle name="Moneda 2 3 2" xfId="180"/>
    <cellStyle name="Moneda 2 4" xfId="181"/>
    <cellStyle name="Moneda 2 5" xfId="182"/>
    <cellStyle name="Moneda 2 6" xfId="183"/>
    <cellStyle name="Moneda 2 7" xfId="184"/>
    <cellStyle name="Moneda 2 8" xfId="185"/>
    <cellStyle name="Neutral" xfId="186"/>
    <cellStyle name="Neutral 2" xfId="187"/>
    <cellStyle name="Neutral 3" xfId="188"/>
    <cellStyle name="Normal 10" xfId="189"/>
    <cellStyle name="Normal 10 2" xfId="190"/>
    <cellStyle name="Normal 10 3" xfId="191"/>
    <cellStyle name="Normal 10 4" xfId="192"/>
    <cellStyle name="Normal 10 5" xfId="193"/>
    <cellStyle name="Normal 11" xfId="194"/>
    <cellStyle name="Normal 12" xfId="195"/>
    <cellStyle name="Normal 12 2" xfId="196"/>
    <cellStyle name="Normal 13" xfId="197"/>
    <cellStyle name="Normal 14" xfId="198"/>
    <cellStyle name="Normal 2" xfId="199"/>
    <cellStyle name="Normal 2 10" xfId="200"/>
    <cellStyle name="Normal 2 10 2" xfId="201"/>
    <cellStyle name="Normal 2 10 3" xfId="202"/>
    <cellStyle name="Normal 2 11" xfId="203"/>
    <cellStyle name="Normal 2 11 2" xfId="204"/>
    <cellStyle name="Normal 2 11 3" xfId="205"/>
    <cellStyle name="Normal 2 12" xfId="206"/>
    <cellStyle name="Normal 2 12 2" xfId="207"/>
    <cellStyle name="Normal 2 12 3" xfId="208"/>
    <cellStyle name="Normal 2 13" xfId="209"/>
    <cellStyle name="Normal 2 13 2" xfId="210"/>
    <cellStyle name="Normal 2 13 3" xfId="211"/>
    <cellStyle name="Normal 2 14" xfId="212"/>
    <cellStyle name="Normal 2 14 2" xfId="213"/>
    <cellStyle name="Normal 2 14 3" xfId="214"/>
    <cellStyle name="Normal 2 15" xfId="215"/>
    <cellStyle name="Normal 2 15 2" xfId="216"/>
    <cellStyle name="Normal 2 15 3" xfId="217"/>
    <cellStyle name="Normal 2 16" xfId="218"/>
    <cellStyle name="Normal 2 16 2" xfId="219"/>
    <cellStyle name="Normal 2 16 3" xfId="220"/>
    <cellStyle name="Normal 2 17" xfId="221"/>
    <cellStyle name="Normal 2 17 2" xfId="222"/>
    <cellStyle name="Normal 2 17 3" xfId="223"/>
    <cellStyle name="Normal 2 18" xfId="224"/>
    <cellStyle name="Normal 2 18 2" xfId="225"/>
    <cellStyle name="Normal 2 19" xfId="226"/>
    <cellStyle name="Normal 2 2" xfId="227"/>
    <cellStyle name="Normal 2 2 10" xfId="228"/>
    <cellStyle name="Normal 2 2 11" xfId="229"/>
    <cellStyle name="Normal 2 2 12" xfId="230"/>
    <cellStyle name="Normal 2 2 13" xfId="231"/>
    <cellStyle name="Normal 2 2 14" xfId="232"/>
    <cellStyle name="Normal 2 2 15" xfId="233"/>
    <cellStyle name="Normal 2 2 16" xfId="234"/>
    <cellStyle name="Normal 2 2 17" xfId="235"/>
    <cellStyle name="Normal 2 2 18" xfId="236"/>
    <cellStyle name="Normal 2 2 19" xfId="237"/>
    <cellStyle name="Normal 2 2 2" xfId="238"/>
    <cellStyle name="Normal 2 2 2 2" xfId="239"/>
    <cellStyle name="Normal 2 2 2 3" xfId="240"/>
    <cellStyle name="Normal 2 2 2 4" xfId="241"/>
    <cellStyle name="Normal 2 2 2 5" xfId="242"/>
    <cellStyle name="Normal 2 2 2 6" xfId="243"/>
    <cellStyle name="Normal 2 2 2 7" xfId="244"/>
    <cellStyle name="Normal 2 2 20" xfId="245"/>
    <cellStyle name="Normal 2 2 21" xfId="246"/>
    <cellStyle name="Normal 2 2 22" xfId="247"/>
    <cellStyle name="Normal 2 2 23" xfId="248"/>
    <cellStyle name="Normal 2 2 3" xfId="249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266"/>
    <cellStyle name="Normal 2 3 2" xfId="267"/>
    <cellStyle name="Normal 2 3 3" xfId="268"/>
    <cellStyle name="Normal 2 3 4" xfId="269"/>
    <cellStyle name="Normal 2 3 5" xfId="270"/>
    <cellStyle name="Normal 2 3 6" xfId="271"/>
    <cellStyle name="Normal 2 3 7" xfId="272"/>
    <cellStyle name="Normal 2 3 8" xfId="273"/>
    <cellStyle name="Normal 2 30" xfId="274"/>
    <cellStyle name="Normal 2 31" xfId="275"/>
    <cellStyle name="Normal 2 4" xfId="276"/>
    <cellStyle name="Normal 2 4 2" xfId="277"/>
    <cellStyle name="Normal 2 4 3" xfId="278"/>
    <cellStyle name="Normal 2 5" xfId="279"/>
    <cellStyle name="Normal 2 5 2" xfId="280"/>
    <cellStyle name="Normal 2 5 3" xfId="281"/>
    <cellStyle name="Normal 2 6" xfId="282"/>
    <cellStyle name="Normal 2 6 2" xfId="283"/>
    <cellStyle name="Normal 2 6 3" xfId="284"/>
    <cellStyle name="Normal 2 7" xfId="285"/>
    <cellStyle name="Normal 2 7 2" xfId="286"/>
    <cellStyle name="Normal 2 7 3" xfId="287"/>
    <cellStyle name="Normal 2 8" xfId="288"/>
    <cellStyle name="Normal 2 8 2" xfId="289"/>
    <cellStyle name="Normal 2 8 3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3" xfId="297"/>
    <cellStyle name="Normal 3 10" xfId="298"/>
    <cellStyle name="Normal 3 11" xfId="299"/>
    <cellStyle name="Normal 3 2" xfId="300"/>
    <cellStyle name="Normal 3 3" xfId="301"/>
    <cellStyle name="Normal 3 4" xfId="302"/>
    <cellStyle name="Normal 3 5" xfId="303"/>
    <cellStyle name="Normal 3 5 2" xfId="304"/>
    <cellStyle name="Normal 3 6" xfId="305"/>
    <cellStyle name="Normal 3 6 2" xfId="306"/>
    <cellStyle name="Normal 3 7" xfId="307"/>
    <cellStyle name="Normal 3 7 2" xfId="308"/>
    <cellStyle name="Normal 3 8" xfId="309"/>
    <cellStyle name="Normal 3 8 2" xfId="310"/>
    <cellStyle name="Normal 3 9" xfId="311"/>
    <cellStyle name="Normal 4" xfId="312"/>
    <cellStyle name="Normal 4 2" xfId="313"/>
    <cellStyle name="Normal 4 2 2" xfId="314"/>
    <cellStyle name="Normal 4 3" xfId="315"/>
    <cellStyle name="Normal 4 4" xfId="316"/>
    <cellStyle name="Normal 4 5" xfId="317"/>
    <cellStyle name="Normal 5" xfId="318"/>
    <cellStyle name="Normal 5 10" xfId="319"/>
    <cellStyle name="Normal 5 11" xfId="320"/>
    <cellStyle name="Normal 5 12" xfId="321"/>
    <cellStyle name="Normal 5 13" xfId="322"/>
    <cellStyle name="Normal 5 14" xfId="323"/>
    <cellStyle name="Normal 5 15" xfId="324"/>
    <cellStyle name="Normal 5 16" xfId="325"/>
    <cellStyle name="Normal 5 17" xfId="326"/>
    <cellStyle name="Normal 5 2" xfId="327"/>
    <cellStyle name="Normal 5 2 2" xfId="328"/>
    <cellStyle name="Normal 5 3" xfId="329"/>
    <cellStyle name="Normal 5 3 2" xfId="330"/>
    <cellStyle name="Normal 5 4" xfId="331"/>
    <cellStyle name="Normal 5 4 2" xfId="332"/>
    <cellStyle name="Normal 5 5" xfId="333"/>
    <cellStyle name="Normal 5 5 2" xfId="334"/>
    <cellStyle name="Normal 5 6" xfId="335"/>
    <cellStyle name="Normal 5 7" xfId="336"/>
    <cellStyle name="Normal 5 7 2" xfId="337"/>
    <cellStyle name="Normal 5 8" xfId="338"/>
    <cellStyle name="Normal 5 9" xfId="339"/>
    <cellStyle name="Normal 56" xfId="340"/>
    <cellStyle name="Normal 6" xfId="341"/>
    <cellStyle name="Normal 6 2" xfId="342"/>
    <cellStyle name="Normal 6 3" xfId="343"/>
    <cellStyle name="Normal 7" xfId="344"/>
    <cellStyle name="Normal 7 10" xfId="345"/>
    <cellStyle name="Normal 7 11" xfId="346"/>
    <cellStyle name="Normal 7 12" xfId="347"/>
    <cellStyle name="Normal 7 13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3" xfId="355"/>
    <cellStyle name="Normal 7 4" xfId="356"/>
    <cellStyle name="Normal 7 5" xfId="357"/>
    <cellStyle name="Normal 7 6" xfId="358"/>
    <cellStyle name="Normal 7 7" xfId="359"/>
    <cellStyle name="Normal 7 8" xfId="360"/>
    <cellStyle name="Normal 7 9" xfId="361"/>
    <cellStyle name="Normal 8" xfId="362"/>
    <cellStyle name="Normal 9" xfId="363"/>
    <cellStyle name="Normal 9 2" xfId="364"/>
    <cellStyle name="Normal 9 3" xfId="365"/>
    <cellStyle name="Normal_141008Reportes Cuadros Institucionales-sectorialesADV" xfId="366"/>
    <cellStyle name="Notas" xfId="367"/>
    <cellStyle name="Notas 2" xfId="368"/>
    <cellStyle name="Percent" xfId="369"/>
    <cellStyle name="Porcentaje 2" xfId="370"/>
    <cellStyle name="Porcentual 2" xfId="371"/>
    <cellStyle name="Porcentual 2 2" xfId="372"/>
    <cellStyle name="Porcentual 2 3" xfId="373"/>
    <cellStyle name="Salida" xfId="374"/>
    <cellStyle name="Texto de advertencia" xfId="375"/>
    <cellStyle name="Texto explicativo" xfId="376"/>
    <cellStyle name="Título" xfId="377"/>
    <cellStyle name="Título 2" xfId="378"/>
    <cellStyle name="Título 3" xfId="379"/>
    <cellStyle name="Total" xfId="380"/>
    <cellStyle name="Total 10" xfId="381"/>
    <cellStyle name="Total 11" xfId="382"/>
    <cellStyle name="Total 12" xfId="383"/>
    <cellStyle name="Total 13" xfId="384"/>
    <cellStyle name="Total 14" xfId="385"/>
    <cellStyle name="Total 2" xfId="386"/>
    <cellStyle name="Total 3" xfId="387"/>
    <cellStyle name="Total 4" xfId="388"/>
    <cellStyle name="Total 5" xfId="389"/>
    <cellStyle name="Total 6" xfId="390"/>
    <cellStyle name="Total 7" xfId="391"/>
    <cellStyle name="Total 8" xfId="392"/>
    <cellStyle name="Total 9" xfId="39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429375" y="219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63</xdr:row>
      <xdr:rowOff>104775</xdr:rowOff>
    </xdr:from>
    <xdr:to>
      <xdr:col>3</xdr:col>
      <xdr:colOff>3095625</xdr:colOff>
      <xdr:row>68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85850" y="10525125"/>
          <a:ext cx="25812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6</xdr:col>
      <xdr:colOff>0</xdr:colOff>
      <xdr:row>63</xdr:row>
      <xdr:rowOff>85725</xdr:rowOff>
    </xdr:from>
    <xdr:to>
      <xdr:col>8</xdr:col>
      <xdr:colOff>466725</xdr:colOff>
      <xdr:row>68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62625" y="10506075"/>
          <a:ext cx="2562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25</xdr:row>
      <xdr:rowOff>104775</xdr:rowOff>
    </xdr:from>
    <xdr:to>
      <xdr:col>3</xdr:col>
      <xdr:colOff>600075</xdr:colOff>
      <xdr:row>30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085975" y="4505325"/>
          <a:ext cx="2390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5</xdr:col>
      <xdr:colOff>847725</xdr:colOff>
      <xdr:row>25</xdr:row>
      <xdr:rowOff>95250</xdr:rowOff>
    </xdr:from>
    <xdr:to>
      <xdr:col>8</xdr:col>
      <xdr:colOff>666750</xdr:colOff>
      <xdr:row>30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943725" y="4495800"/>
          <a:ext cx="33337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2028825</xdr:colOff>
      <xdr:row>49</xdr:row>
      <xdr:rowOff>0</xdr:rowOff>
    </xdr:from>
    <xdr:to>
      <xdr:col>3</xdr:col>
      <xdr:colOff>581025</xdr:colOff>
      <xdr:row>54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95550" y="8429625"/>
          <a:ext cx="23717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5</xdr:col>
      <xdr:colOff>914400</xdr:colOff>
      <xdr:row>48</xdr:row>
      <xdr:rowOff>152400</xdr:rowOff>
    </xdr:from>
    <xdr:to>
      <xdr:col>8</xdr:col>
      <xdr:colOff>581025</xdr:colOff>
      <xdr:row>53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077075" y="8372475"/>
          <a:ext cx="27717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21</xdr:row>
      <xdr:rowOff>123825</xdr:rowOff>
    </xdr:from>
    <xdr:to>
      <xdr:col>4</xdr:col>
      <xdr:colOff>133350</xdr:colOff>
      <xdr:row>26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4152900"/>
          <a:ext cx="25146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6</xdr:col>
      <xdr:colOff>523875</xdr:colOff>
      <xdr:row>21</xdr:row>
      <xdr:rowOff>104775</xdr:rowOff>
    </xdr:from>
    <xdr:to>
      <xdr:col>9</xdr:col>
      <xdr:colOff>495300</xdr:colOff>
      <xdr:row>26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858000" y="4133850"/>
          <a:ext cx="28003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2038350</xdr:colOff>
      <xdr:row>49</xdr:row>
      <xdr:rowOff>142875</xdr:rowOff>
    </xdr:from>
    <xdr:to>
      <xdr:col>3</xdr:col>
      <xdr:colOff>762000</xdr:colOff>
      <xdr:row>54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47925" y="8877300"/>
          <a:ext cx="27432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6</xdr:col>
      <xdr:colOff>152400</xdr:colOff>
      <xdr:row>49</xdr:row>
      <xdr:rowOff>95250</xdr:rowOff>
    </xdr:from>
    <xdr:to>
      <xdr:col>9</xdr:col>
      <xdr:colOff>104775</xdr:colOff>
      <xdr:row>54</xdr:row>
      <xdr:rowOff>95250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29500" y="8848725"/>
          <a:ext cx="27622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14</xdr:row>
      <xdr:rowOff>85725</xdr:rowOff>
    </xdr:from>
    <xdr:ext cx="1571625" cy="457200"/>
    <xdr:sp>
      <xdr:nvSpPr>
        <xdr:cNvPr id="1" name="2 Rectángulo"/>
        <xdr:cNvSpPr>
          <a:spLocks/>
        </xdr:cNvSpPr>
      </xdr:nvSpPr>
      <xdr:spPr>
        <a:xfrm>
          <a:off x="3457575" y="2552700"/>
          <a:ext cx="1571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152400</xdr:rowOff>
    </xdr:from>
    <xdr:to>
      <xdr:col>3</xdr:col>
      <xdr:colOff>47625</xdr:colOff>
      <xdr:row>39</xdr:row>
      <xdr:rowOff>152400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85750" y="5857875"/>
          <a:ext cx="2466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5</xdr:col>
      <xdr:colOff>428625</xdr:colOff>
      <xdr:row>34</xdr:row>
      <xdr:rowOff>123825</xdr:rowOff>
    </xdr:from>
    <xdr:to>
      <xdr:col>8</xdr:col>
      <xdr:colOff>571500</xdr:colOff>
      <xdr:row>39</xdr:row>
      <xdr:rowOff>123825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57725" y="5829300"/>
          <a:ext cx="2562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37</xdr:row>
      <xdr:rowOff>142875</xdr:rowOff>
    </xdr:from>
    <xdr:to>
      <xdr:col>4</xdr:col>
      <xdr:colOff>0</xdr:colOff>
      <xdr:row>42</xdr:row>
      <xdr:rowOff>142875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4295775" y="6391275"/>
          <a:ext cx="2495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495425" cy="466725"/>
    <xdr:sp>
      <xdr:nvSpPr>
        <xdr:cNvPr id="2" name="2 Rectángulo"/>
        <xdr:cNvSpPr>
          <a:spLocks/>
        </xdr:cNvSpPr>
      </xdr:nvSpPr>
      <xdr:spPr>
        <a:xfrm>
          <a:off x="2981325" y="2581275"/>
          <a:ext cx="1495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152400</xdr:rowOff>
    </xdr:from>
    <xdr:to>
      <xdr:col>0</xdr:col>
      <xdr:colOff>2714625</xdr:colOff>
      <xdr:row>42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7150" y="6400800"/>
          <a:ext cx="26574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3876675</xdr:colOff>
      <xdr:row>38</xdr:row>
      <xdr:rowOff>19050</xdr:rowOff>
    </xdr:from>
    <xdr:to>
      <xdr:col>4</xdr:col>
      <xdr:colOff>895350</xdr:colOff>
      <xdr:row>43</xdr:row>
      <xdr:rowOff>76200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3952875" y="6305550"/>
          <a:ext cx="2933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1</xdr:col>
      <xdr:colOff>3095625</xdr:colOff>
      <xdr:row>43</xdr:row>
      <xdr:rowOff>85725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04775" y="6315075"/>
          <a:ext cx="30670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45</xdr:row>
      <xdr:rowOff>0</xdr:rowOff>
    </xdr:from>
    <xdr:to>
      <xdr:col>10</xdr:col>
      <xdr:colOff>638175</xdr:colOff>
      <xdr:row>49</xdr:row>
      <xdr:rowOff>190500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458075" y="8086725"/>
          <a:ext cx="29241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3</xdr:col>
      <xdr:colOff>1485900</xdr:colOff>
      <xdr:row>45</xdr:row>
      <xdr:rowOff>66675</xdr:rowOff>
    </xdr:from>
    <xdr:to>
      <xdr:col>3</xdr:col>
      <xdr:colOff>4133850</xdr:colOff>
      <xdr:row>50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24075" y="8153400"/>
          <a:ext cx="2647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34</xdr:row>
      <xdr:rowOff>152400</xdr:rowOff>
    </xdr:from>
    <xdr:to>
      <xdr:col>12</xdr:col>
      <xdr:colOff>571500</xdr:colOff>
      <xdr:row>39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191375" y="6372225"/>
          <a:ext cx="26765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5</xdr:col>
      <xdr:colOff>419100</xdr:colOff>
      <xdr:row>34</xdr:row>
      <xdr:rowOff>152400</xdr:rowOff>
    </xdr:from>
    <xdr:to>
      <xdr:col>7</xdr:col>
      <xdr:colOff>828675</xdr:colOff>
      <xdr:row>39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048000" y="6372225"/>
          <a:ext cx="23907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69</xdr:row>
      <xdr:rowOff>285750</xdr:rowOff>
    </xdr:from>
    <xdr:to>
      <xdr:col>2</xdr:col>
      <xdr:colOff>1800225</xdr:colOff>
      <xdr:row>72</xdr:row>
      <xdr:rowOff>152400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10991850"/>
          <a:ext cx="25336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6</xdr:col>
      <xdr:colOff>962025</xdr:colOff>
      <xdr:row>69</xdr:row>
      <xdr:rowOff>209550</xdr:rowOff>
    </xdr:from>
    <xdr:to>
      <xdr:col>8</xdr:col>
      <xdr:colOff>209550</xdr:colOff>
      <xdr:row>72</xdr:row>
      <xdr:rowOff>66675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182100" y="10915650"/>
          <a:ext cx="29241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33</xdr:row>
      <xdr:rowOff>28575</xdr:rowOff>
    </xdr:from>
    <xdr:to>
      <xdr:col>18</xdr:col>
      <xdr:colOff>447675</xdr:colOff>
      <xdr:row>38</xdr:row>
      <xdr:rowOff>47625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629900" y="9753600"/>
          <a:ext cx="5619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2</xdr:col>
      <xdr:colOff>133350</xdr:colOff>
      <xdr:row>33</xdr:row>
      <xdr:rowOff>123825</xdr:rowOff>
    </xdr:from>
    <xdr:to>
      <xdr:col>9</xdr:col>
      <xdr:colOff>314325</xdr:colOff>
      <xdr:row>39</xdr:row>
      <xdr:rowOff>171450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590800" y="9848850"/>
          <a:ext cx="52863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34</xdr:row>
      <xdr:rowOff>28575</xdr:rowOff>
    </xdr:from>
    <xdr:to>
      <xdr:col>2</xdr:col>
      <xdr:colOff>2514600</xdr:colOff>
      <xdr:row>38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619625" y="5638800"/>
          <a:ext cx="26479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0</xdr:col>
      <xdr:colOff>390525</xdr:colOff>
      <xdr:row>34</xdr:row>
      <xdr:rowOff>19050</xdr:rowOff>
    </xdr:from>
    <xdr:to>
      <xdr:col>0</xdr:col>
      <xdr:colOff>3048000</xdr:colOff>
      <xdr:row>38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90525" y="5629275"/>
          <a:ext cx="26574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95250</xdr:rowOff>
    </xdr:from>
    <xdr:ext cx="1752600" cy="466725"/>
    <xdr:sp>
      <xdr:nvSpPr>
        <xdr:cNvPr id="1" name="2 Rectángulo"/>
        <xdr:cNvSpPr>
          <a:spLocks/>
        </xdr:cNvSpPr>
      </xdr:nvSpPr>
      <xdr:spPr>
        <a:xfrm>
          <a:off x="3419475" y="23241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1</xdr:col>
      <xdr:colOff>1381125</xdr:colOff>
      <xdr:row>24</xdr:row>
      <xdr:rowOff>152400</xdr:rowOff>
    </xdr:from>
    <xdr:to>
      <xdr:col>2</xdr:col>
      <xdr:colOff>2162175</xdr:colOff>
      <xdr:row>30</xdr:row>
      <xdr:rowOff>19050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800600" y="4591050"/>
          <a:ext cx="26098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0</xdr:col>
      <xdr:colOff>561975</xdr:colOff>
      <xdr:row>25</xdr:row>
      <xdr:rowOff>95250</xdr:rowOff>
    </xdr:from>
    <xdr:to>
      <xdr:col>1</xdr:col>
      <xdr:colOff>0</xdr:colOff>
      <xdr:row>30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61975" y="4695825"/>
          <a:ext cx="28575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26</xdr:row>
      <xdr:rowOff>0</xdr:rowOff>
    </xdr:from>
    <xdr:to>
      <xdr:col>8</xdr:col>
      <xdr:colOff>676275</xdr:colOff>
      <xdr:row>28</xdr:row>
      <xdr:rowOff>485775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029325" y="5638800"/>
          <a:ext cx="35718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371475</xdr:colOff>
      <xdr:row>28</xdr:row>
      <xdr:rowOff>485775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62000" y="5638800"/>
          <a:ext cx="46577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19</xdr:row>
      <xdr:rowOff>47625</xdr:rowOff>
    </xdr:from>
    <xdr:to>
      <xdr:col>4</xdr:col>
      <xdr:colOff>1076325</xdr:colOff>
      <xdr:row>23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3352800" y="4314825"/>
          <a:ext cx="30956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19</xdr:row>
      <xdr:rowOff>57150</xdr:rowOff>
    </xdr:from>
    <xdr:to>
      <xdr:col>1</xdr:col>
      <xdr:colOff>1943100</xdr:colOff>
      <xdr:row>23</xdr:row>
      <xdr:rowOff>161925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200025" y="4324350"/>
          <a:ext cx="2657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4067175</xdr:colOff>
      <xdr:row>1520</xdr:row>
      <xdr:rowOff>180975</xdr:rowOff>
    </xdr:from>
    <xdr:to>
      <xdr:col>3</xdr:col>
      <xdr:colOff>1409700</xdr:colOff>
      <xdr:row>1526</xdr:row>
      <xdr:rowOff>57150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448425" y="246306975"/>
          <a:ext cx="2971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1</xdr:col>
      <xdr:colOff>1619250</xdr:colOff>
      <xdr:row>1520</xdr:row>
      <xdr:rowOff>133350</xdr:rowOff>
    </xdr:from>
    <xdr:to>
      <xdr:col>2</xdr:col>
      <xdr:colOff>2219325</xdr:colOff>
      <xdr:row>1526</xdr:row>
      <xdr:rowOff>9525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943100" y="246259350"/>
          <a:ext cx="26574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31</xdr:row>
      <xdr:rowOff>9525</xdr:rowOff>
    </xdr:from>
    <xdr:to>
      <xdr:col>3</xdr:col>
      <xdr:colOff>1085850</xdr:colOff>
      <xdr:row>36</xdr:row>
      <xdr:rowOff>76200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134100" y="5029200"/>
          <a:ext cx="29622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31</xdr:row>
      <xdr:rowOff>0</xdr:rowOff>
    </xdr:from>
    <xdr:to>
      <xdr:col>2</xdr:col>
      <xdr:colOff>1905000</xdr:colOff>
      <xdr:row>36</xdr:row>
      <xdr:rowOff>66675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638300" y="5019675"/>
          <a:ext cx="2647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52625" y="9448800"/>
          <a:ext cx="266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7</xdr:col>
      <xdr:colOff>228600</xdr:colOff>
      <xdr:row>58</xdr:row>
      <xdr:rowOff>85725</xdr:rowOff>
    </xdr:from>
    <xdr:to>
      <xdr:col>9</xdr:col>
      <xdr:colOff>9525</xdr:colOff>
      <xdr:row>60</xdr:row>
      <xdr:rowOff>95250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05975" y="9534525"/>
          <a:ext cx="30099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85725</xdr:rowOff>
    </xdr:from>
    <xdr:to>
      <xdr:col>2</xdr:col>
      <xdr:colOff>1828800</xdr:colOff>
      <xdr:row>41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7058025"/>
          <a:ext cx="26098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5</xdr:col>
      <xdr:colOff>847725</xdr:colOff>
      <xdr:row>39</xdr:row>
      <xdr:rowOff>76200</xdr:rowOff>
    </xdr:from>
    <xdr:to>
      <xdr:col>7</xdr:col>
      <xdr:colOff>1162050</xdr:colOff>
      <xdr:row>41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896225" y="7048500"/>
          <a:ext cx="30003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23850" y="7305675"/>
          <a:ext cx="24955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6</xdr:col>
      <xdr:colOff>1828800</xdr:colOff>
      <xdr:row>47</xdr:row>
      <xdr:rowOff>85725</xdr:rowOff>
    </xdr:from>
    <xdr:to>
      <xdr:col>9</xdr:col>
      <xdr:colOff>152400</xdr:colOff>
      <xdr:row>51</xdr:row>
      <xdr:rowOff>76200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553325" y="7391400"/>
          <a:ext cx="3076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66675</xdr:rowOff>
    </xdr:from>
    <xdr:to>
      <xdr:col>2</xdr:col>
      <xdr:colOff>1828800</xdr:colOff>
      <xdr:row>44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7650" y="6581775"/>
          <a:ext cx="26098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5</xdr:col>
      <xdr:colOff>695325</xdr:colOff>
      <xdr:row>42</xdr:row>
      <xdr:rowOff>66675</xdr:rowOff>
    </xdr:from>
    <xdr:to>
      <xdr:col>9</xdr:col>
      <xdr:colOff>28575</xdr:colOff>
      <xdr:row>44</xdr:row>
      <xdr:rowOff>76200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048625" y="6581775"/>
          <a:ext cx="2933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53</xdr:row>
      <xdr:rowOff>76200</xdr:rowOff>
    </xdr:from>
    <xdr:to>
      <xdr:col>4</xdr:col>
      <xdr:colOff>1409700</xdr:colOff>
      <xdr:row>56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14400" y="9953625"/>
          <a:ext cx="266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11</xdr:col>
      <xdr:colOff>971550</xdr:colOff>
      <xdr:row>53</xdr:row>
      <xdr:rowOff>114300</xdr:rowOff>
    </xdr:from>
    <xdr:to>
      <xdr:col>14</xdr:col>
      <xdr:colOff>428625</xdr:colOff>
      <xdr:row>56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229725" y="9991725"/>
          <a:ext cx="32004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2057400</xdr:colOff>
      <xdr:row>14</xdr:row>
      <xdr:rowOff>66675</xdr:rowOff>
    </xdr:from>
    <xdr:ext cx="1524000" cy="466725"/>
    <xdr:sp>
      <xdr:nvSpPr>
        <xdr:cNvPr id="1" name="1 Rectángulo"/>
        <xdr:cNvSpPr>
          <a:spLocks/>
        </xdr:cNvSpPr>
      </xdr:nvSpPr>
      <xdr:spPr>
        <a:xfrm>
          <a:off x="3343275" y="2447925"/>
          <a:ext cx="1524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1</xdr:col>
      <xdr:colOff>1285875</xdr:colOff>
      <xdr:row>32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4629150"/>
          <a:ext cx="25717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3</xdr:col>
      <xdr:colOff>314325</xdr:colOff>
      <xdr:row>27</xdr:row>
      <xdr:rowOff>142875</xdr:rowOff>
    </xdr:from>
    <xdr:to>
      <xdr:col>3</xdr:col>
      <xdr:colOff>3057525</xdr:colOff>
      <xdr:row>32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714875" y="4657725"/>
          <a:ext cx="27432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17</xdr:row>
      <xdr:rowOff>123825</xdr:rowOff>
    </xdr:from>
    <xdr:ext cx="1676400" cy="466725"/>
    <xdr:sp>
      <xdr:nvSpPr>
        <xdr:cNvPr id="1" name="1 Rectángulo"/>
        <xdr:cNvSpPr>
          <a:spLocks/>
        </xdr:cNvSpPr>
      </xdr:nvSpPr>
      <xdr:spPr>
        <a:xfrm>
          <a:off x="6010275" y="3105150"/>
          <a:ext cx="1676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561975</xdr:colOff>
      <xdr:row>52</xdr:row>
      <xdr:rowOff>104775</xdr:rowOff>
    </xdr:from>
    <xdr:ext cx="1676400" cy="476250"/>
    <xdr:sp>
      <xdr:nvSpPr>
        <xdr:cNvPr id="2" name="4 Rectángulo"/>
        <xdr:cNvSpPr>
          <a:spLocks/>
        </xdr:cNvSpPr>
      </xdr:nvSpPr>
      <xdr:spPr>
        <a:xfrm>
          <a:off x="6010275" y="9496425"/>
          <a:ext cx="1676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561975</xdr:colOff>
      <xdr:row>62</xdr:row>
      <xdr:rowOff>57150</xdr:rowOff>
    </xdr:from>
    <xdr:ext cx="1676400" cy="476250"/>
    <xdr:sp>
      <xdr:nvSpPr>
        <xdr:cNvPr id="3" name="5 Rectángulo"/>
        <xdr:cNvSpPr>
          <a:spLocks/>
        </xdr:cNvSpPr>
      </xdr:nvSpPr>
      <xdr:spPr>
        <a:xfrm>
          <a:off x="6010275" y="11430000"/>
          <a:ext cx="1676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3</xdr:col>
      <xdr:colOff>0</xdr:colOff>
      <xdr:row>69</xdr:row>
      <xdr:rowOff>276225</xdr:rowOff>
    </xdr:from>
    <xdr:ext cx="1752600" cy="466725"/>
    <xdr:sp>
      <xdr:nvSpPr>
        <xdr:cNvPr id="4" name="6 Rectángulo"/>
        <xdr:cNvSpPr>
          <a:spLocks/>
        </xdr:cNvSpPr>
      </xdr:nvSpPr>
      <xdr:spPr>
        <a:xfrm>
          <a:off x="6505575" y="12887325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9525</xdr:colOff>
      <xdr:row>125</xdr:row>
      <xdr:rowOff>323850</xdr:rowOff>
    </xdr:from>
    <xdr:ext cx="1676400" cy="466725"/>
    <xdr:sp>
      <xdr:nvSpPr>
        <xdr:cNvPr id="5" name="7 Rectángulo"/>
        <xdr:cNvSpPr>
          <a:spLocks/>
        </xdr:cNvSpPr>
      </xdr:nvSpPr>
      <xdr:spPr>
        <a:xfrm>
          <a:off x="5457825" y="22793325"/>
          <a:ext cx="1676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314325</xdr:colOff>
      <xdr:row>133</xdr:row>
      <xdr:rowOff>123825</xdr:rowOff>
    </xdr:from>
    <xdr:ext cx="1676400" cy="466725"/>
    <xdr:sp>
      <xdr:nvSpPr>
        <xdr:cNvPr id="6" name="8 Rectángulo"/>
        <xdr:cNvSpPr>
          <a:spLocks/>
        </xdr:cNvSpPr>
      </xdr:nvSpPr>
      <xdr:spPr>
        <a:xfrm>
          <a:off x="5762625" y="24279225"/>
          <a:ext cx="1676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676400" cy="466725"/>
    <xdr:sp>
      <xdr:nvSpPr>
        <xdr:cNvPr id="7" name="9 Rectángulo"/>
        <xdr:cNvSpPr>
          <a:spLocks/>
        </xdr:cNvSpPr>
      </xdr:nvSpPr>
      <xdr:spPr>
        <a:xfrm>
          <a:off x="5448300" y="30384750"/>
          <a:ext cx="1676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57150</xdr:rowOff>
    </xdr:from>
    <xdr:ext cx="1676400" cy="457200"/>
    <xdr:sp>
      <xdr:nvSpPr>
        <xdr:cNvPr id="8" name="10 Rectángulo"/>
        <xdr:cNvSpPr>
          <a:spLocks/>
        </xdr:cNvSpPr>
      </xdr:nvSpPr>
      <xdr:spPr>
        <a:xfrm>
          <a:off x="5448300" y="31870650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28575</xdr:rowOff>
    </xdr:from>
    <xdr:ext cx="1676400" cy="457200"/>
    <xdr:sp>
      <xdr:nvSpPr>
        <xdr:cNvPr id="9" name="11 Rectángulo"/>
        <xdr:cNvSpPr>
          <a:spLocks/>
        </xdr:cNvSpPr>
      </xdr:nvSpPr>
      <xdr:spPr>
        <a:xfrm>
          <a:off x="5448300" y="33204150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752600" cy="466725"/>
    <xdr:sp>
      <xdr:nvSpPr>
        <xdr:cNvPr id="10" name="15 Rectángulo"/>
        <xdr:cNvSpPr>
          <a:spLocks/>
        </xdr:cNvSpPr>
      </xdr:nvSpPr>
      <xdr:spPr>
        <a:xfrm>
          <a:off x="6505575" y="73961625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1</xdr:col>
      <xdr:colOff>1209675</xdr:colOff>
      <xdr:row>419</xdr:row>
      <xdr:rowOff>0</xdr:rowOff>
    </xdr:from>
    <xdr:to>
      <xdr:col>1</xdr:col>
      <xdr:colOff>3876675</xdr:colOff>
      <xdr:row>424</xdr:row>
      <xdr:rowOff>19050</xdr:rowOff>
    </xdr:to>
    <xdr:sp>
      <xdr:nvSpPr>
        <xdr:cNvPr id="11" name="16 CuadroTexto"/>
        <xdr:cNvSpPr txBox="1">
          <a:spLocks noChangeArrowheads="1"/>
        </xdr:cNvSpPr>
      </xdr:nvSpPr>
      <xdr:spPr>
        <a:xfrm>
          <a:off x="1971675" y="75352275"/>
          <a:ext cx="2667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2</xdr:col>
      <xdr:colOff>1057275</xdr:colOff>
      <xdr:row>419</xdr:row>
      <xdr:rowOff>28575</xdr:rowOff>
    </xdr:from>
    <xdr:to>
      <xdr:col>4</xdr:col>
      <xdr:colOff>752475</xdr:colOff>
      <xdr:row>424</xdr:row>
      <xdr:rowOff>38100</xdr:rowOff>
    </xdr:to>
    <xdr:sp>
      <xdr:nvSpPr>
        <xdr:cNvPr id="12" name="17 CuadroTexto"/>
        <xdr:cNvSpPr txBox="1">
          <a:spLocks noChangeArrowheads="1"/>
        </xdr:cNvSpPr>
      </xdr:nvSpPr>
      <xdr:spPr>
        <a:xfrm>
          <a:off x="6505575" y="75380850"/>
          <a:ext cx="25336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ras\Documents\ITESP\ESTADOS%20FINANCIEROS\dgcg\CECILIA\PARAESTATAL\ESTADOS%20FINANCIEROS\FORMATOS%20ESTADOS%20FINANCIEROS\2014\2014\Estados%20Fros%20y%20Pptales%20GTO%20Vincul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6"/>
  <sheetViews>
    <sheetView showGridLines="0" view="pageLayout" showRuler="0" zoomScale="80" zoomScaleNormal="80" zoomScalePageLayoutView="80" workbookViewId="0" topLeftCell="A1">
      <selection activeCell="D19" sqref="D19"/>
    </sheetView>
  </sheetViews>
  <sheetFormatPr defaultColWidth="11.421875" defaultRowHeight="15"/>
  <cols>
    <col min="1" max="1" width="4.28125" style="26" customWidth="1"/>
    <col min="2" max="2" width="24.28125" style="26" customWidth="1"/>
    <col min="3" max="3" width="23.7109375" style="26" customWidth="1"/>
    <col min="4" max="5" width="20.57421875" style="26" customWidth="1"/>
    <col min="6" max="6" width="7.7109375" style="26" customWidth="1"/>
    <col min="7" max="7" width="27.140625" style="53" customWidth="1"/>
    <col min="8" max="8" width="33.8515625" style="53" customWidth="1"/>
    <col min="9" max="10" width="20.57421875" style="26" customWidth="1"/>
    <col min="11" max="11" width="4.28125" style="26" customWidth="1"/>
    <col min="12" max="16384" width="11.421875" style="26" customWidth="1"/>
  </cols>
  <sheetData>
    <row r="2" ht="12.75"/>
    <row r="3" spans="1:11" ht="12.75">
      <c r="A3" s="24"/>
      <c r="B3" s="25"/>
      <c r="C3" s="823" t="s">
        <v>442</v>
      </c>
      <c r="D3" s="823"/>
      <c r="E3" s="823"/>
      <c r="F3" s="823"/>
      <c r="G3" s="823"/>
      <c r="H3" s="823"/>
      <c r="I3" s="823"/>
      <c r="J3" s="25"/>
      <c r="K3" s="25"/>
    </row>
    <row r="4" spans="1:11" ht="12.75">
      <c r="A4" s="24"/>
      <c r="B4" s="25"/>
      <c r="C4" s="823" t="s">
        <v>874</v>
      </c>
      <c r="D4" s="823"/>
      <c r="E4" s="823"/>
      <c r="F4" s="823"/>
      <c r="G4" s="823"/>
      <c r="H4" s="823"/>
      <c r="I4" s="823"/>
      <c r="J4" s="25"/>
      <c r="K4" s="25"/>
    </row>
    <row r="5" spans="1:11" ht="12.75">
      <c r="A5" s="24"/>
      <c r="B5" s="25"/>
      <c r="C5" s="823" t="s">
        <v>0</v>
      </c>
      <c r="D5" s="823"/>
      <c r="E5" s="823"/>
      <c r="F5" s="823"/>
      <c r="G5" s="823"/>
      <c r="H5" s="823"/>
      <c r="I5" s="823"/>
      <c r="J5" s="25"/>
      <c r="K5" s="25"/>
    </row>
    <row r="6" spans="1:11" ht="9" customHeight="1">
      <c r="A6" s="27"/>
      <c r="B6" s="27"/>
      <c r="C6" s="28"/>
      <c r="D6" s="28"/>
      <c r="E6" s="28"/>
      <c r="F6" s="28"/>
      <c r="G6" s="28"/>
      <c r="H6" s="28"/>
      <c r="I6" s="29"/>
      <c r="J6" s="29"/>
      <c r="K6" s="29"/>
    </row>
    <row r="7" spans="1:11" ht="34.5" customHeight="1">
      <c r="A7" s="30"/>
      <c r="E7" s="31" t="s">
        <v>3</v>
      </c>
      <c r="F7" s="824" t="s">
        <v>509</v>
      </c>
      <c r="G7" s="824"/>
      <c r="H7" s="824"/>
      <c r="I7" s="32"/>
      <c r="J7" s="32"/>
      <c r="K7" s="33"/>
    </row>
    <row r="8" spans="1:8" s="33" customFormat="1" ht="3" customHeight="1">
      <c r="A8" s="30"/>
      <c r="B8" s="34"/>
      <c r="C8" s="34"/>
      <c r="D8" s="34"/>
      <c r="E8" s="34"/>
      <c r="F8" s="35"/>
      <c r="G8" s="36"/>
      <c r="H8" s="36"/>
    </row>
    <row r="9" spans="1:8" s="33" customFormat="1" ht="3" customHeight="1">
      <c r="A9" s="37"/>
      <c r="B9" s="37"/>
      <c r="C9" s="37"/>
      <c r="D9" s="38"/>
      <c r="E9" s="38"/>
      <c r="F9" s="39"/>
      <c r="G9" s="36"/>
      <c r="H9" s="36"/>
    </row>
    <row r="10" spans="1:11" s="44" customFormat="1" ht="19.5" customHeight="1">
      <c r="A10" s="40"/>
      <c r="B10" s="822" t="s">
        <v>74</v>
      </c>
      <c r="C10" s="822"/>
      <c r="D10" s="41">
        <v>2018</v>
      </c>
      <c r="E10" s="41">
        <v>2017</v>
      </c>
      <c r="F10" s="42"/>
      <c r="G10" s="822" t="s">
        <v>74</v>
      </c>
      <c r="H10" s="822"/>
      <c r="I10" s="41">
        <v>2018</v>
      </c>
      <c r="J10" s="41">
        <v>2017</v>
      </c>
      <c r="K10" s="43"/>
    </row>
    <row r="11" spans="1:11" s="33" customFormat="1" ht="3" customHeight="1">
      <c r="A11" s="45"/>
      <c r="B11" s="46"/>
      <c r="C11" s="46"/>
      <c r="D11" s="47"/>
      <c r="E11" s="47"/>
      <c r="F11" s="36"/>
      <c r="G11" s="36"/>
      <c r="H11" s="36"/>
      <c r="K11" s="48"/>
    </row>
    <row r="12" spans="1:11" s="53" customFormat="1" ht="12.75">
      <c r="A12" s="49"/>
      <c r="B12" s="826" t="s">
        <v>78</v>
      </c>
      <c r="C12" s="826"/>
      <c r="D12" s="50"/>
      <c r="E12" s="50"/>
      <c r="F12" s="51"/>
      <c r="G12" s="826" t="s">
        <v>79</v>
      </c>
      <c r="H12" s="826"/>
      <c r="I12" s="50"/>
      <c r="J12" s="50"/>
      <c r="K12" s="52"/>
    </row>
    <row r="13" spans="1:11" ht="12.75">
      <c r="A13" s="54"/>
      <c r="B13" s="827" t="s">
        <v>80</v>
      </c>
      <c r="C13" s="827"/>
      <c r="D13" s="55">
        <f>SUM(D14:D21)</f>
        <v>105910.69</v>
      </c>
      <c r="E13" s="55">
        <f>SUM(E14:E21)</f>
        <v>980387.31</v>
      </c>
      <c r="F13" s="51"/>
      <c r="G13" s="826" t="s">
        <v>81</v>
      </c>
      <c r="H13" s="826"/>
      <c r="I13" s="55">
        <f>SUM(I14:I16)</f>
        <v>7521854.97</v>
      </c>
      <c r="J13" s="55">
        <f>SUM(J14:J16)</f>
        <v>35182436.02</v>
      </c>
      <c r="K13" s="56"/>
    </row>
    <row r="14" spans="1:11" ht="12.75">
      <c r="A14" s="57"/>
      <c r="B14" s="825" t="s">
        <v>82</v>
      </c>
      <c r="C14" s="825"/>
      <c r="D14" s="58">
        <v>0</v>
      </c>
      <c r="E14" s="58">
        <v>0</v>
      </c>
      <c r="F14" s="51"/>
      <c r="G14" s="825" t="s">
        <v>83</v>
      </c>
      <c r="H14" s="825"/>
      <c r="I14" s="788">
        <v>6973278.27</v>
      </c>
      <c r="J14" s="788">
        <v>26327675.71</v>
      </c>
      <c r="K14" s="56"/>
    </row>
    <row r="15" spans="1:11" ht="12.75">
      <c r="A15" s="57"/>
      <c r="B15" s="825" t="s">
        <v>84</v>
      </c>
      <c r="C15" s="825"/>
      <c r="D15" s="58">
        <v>0</v>
      </c>
      <c r="E15" s="58">
        <v>0</v>
      </c>
      <c r="F15" s="51"/>
      <c r="G15" s="825" t="s">
        <v>85</v>
      </c>
      <c r="H15" s="825"/>
      <c r="I15" s="788">
        <v>137910.29</v>
      </c>
      <c r="J15" s="788">
        <v>2236441.36</v>
      </c>
      <c r="K15" s="56"/>
    </row>
    <row r="16" spans="1:11" ht="12" customHeight="1">
      <c r="A16" s="57"/>
      <c r="B16" s="825" t="s">
        <v>86</v>
      </c>
      <c r="C16" s="825"/>
      <c r="D16" s="58">
        <v>0</v>
      </c>
      <c r="E16" s="58">
        <v>0</v>
      </c>
      <c r="F16" s="51"/>
      <c r="G16" s="825" t="s">
        <v>87</v>
      </c>
      <c r="H16" s="825"/>
      <c r="I16" s="788">
        <v>410666.41</v>
      </c>
      <c r="J16" s="788">
        <v>6618318.95</v>
      </c>
      <c r="K16" s="56"/>
    </row>
    <row r="17" spans="1:11" ht="12.75">
      <c r="A17" s="57"/>
      <c r="B17" s="825" t="s">
        <v>88</v>
      </c>
      <c r="C17" s="825"/>
      <c r="D17" s="58">
        <v>0</v>
      </c>
      <c r="E17" s="58">
        <v>0</v>
      </c>
      <c r="F17" s="51"/>
      <c r="G17" s="59"/>
      <c r="H17" s="60"/>
      <c r="I17" s="61"/>
      <c r="J17" s="61"/>
      <c r="K17" s="56"/>
    </row>
    <row r="18" spans="1:11" ht="12.75">
      <c r="A18" s="57"/>
      <c r="B18" s="825" t="s">
        <v>89</v>
      </c>
      <c r="C18" s="825"/>
      <c r="D18" s="788">
        <v>97910.69</v>
      </c>
      <c r="E18" s="788">
        <v>461767.56</v>
      </c>
      <c r="F18" s="51"/>
      <c r="G18" s="826" t="s">
        <v>190</v>
      </c>
      <c r="H18" s="826"/>
      <c r="I18" s="55">
        <f>SUM(I19:I27)</f>
        <v>109139.48</v>
      </c>
      <c r="J18" s="55">
        <f>SUM(J19:J27)</f>
        <v>232250</v>
      </c>
      <c r="K18" s="56"/>
    </row>
    <row r="19" spans="1:11" ht="12.75">
      <c r="A19" s="57"/>
      <c r="B19" s="825" t="s">
        <v>90</v>
      </c>
      <c r="C19" s="825"/>
      <c r="D19" s="788">
        <v>8000</v>
      </c>
      <c r="E19" s="788">
        <v>518619.75</v>
      </c>
      <c r="F19" s="51"/>
      <c r="G19" s="825" t="s">
        <v>91</v>
      </c>
      <c r="H19" s="825"/>
      <c r="I19" s="58">
        <v>0</v>
      </c>
      <c r="J19" s="58">
        <v>0</v>
      </c>
      <c r="K19" s="56"/>
    </row>
    <row r="20" spans="1:11" ht="12.75">
      <c r="A20" s="57"/>
      <c r="B20" s="825" t="s">
        <v>92</v>
      </c>
      <c r="C20" s="825"/>
      <c r="D20" s="58">
        <v>0</v>
      </c>
      <c r="E20" s="58">
        <v>0</v>
      </c>
      <c r="F20" s="51"/>
      <c r="G20" s="825" t="s">
        <v>93</v>
      </c>
      <c r="H20" s="825"/>
      <c r="I20" s="58">
        <v>0</v>
      </c>
      <c r="J20" s="58">
        <v>0</v>
      </c>
      <c r="K20" s="56"/>
    </row>
    <row r="21" spans="1:11" ht="52.5" customHeight="1">
      <c r="A21" s="57"/>
      <c r="B21" s="828" t="s">
        <v>94</v>
      </c>
      <c r="C21" s="828"/>
      <c r="D21" s="58">
        <v>0</v>
      </c>
      <c r="E21" s="58">
        <v>0</v>
      </c>
      <c r="F21" s="51"/>
      <c r="G21" s="825" t="s">
        <v>95</v>
      </c>
      <c r="H21" s="825"/>
      <c r="I21" s="58">
        <v>0</v>
      </c>
      <c r="J21" s="58">
        <v>0</v>
      </c>
      <c r="K21" s="56"/>
    </row>
    <row r="22" spans="1:11" ht="12.75">
      <c r="A22" s="54"/>
      <c r="B22" s="59"/>
      <c r="C22" s="60"/>
      <c r="D22" s="61"/>
      <c r="E22" s="61"/>
      <c r="F22" s="51"/>
      <c r="G22" s="825" t="s">
        <v>96</v>
      </c>
      <c r="H22" s="825"/>
      <c r="I22" s="788">
        <v>109139.48</v>
      </c>
      <c r="J22" s="788">
        <v>232250</v>
      </c>
      <c r="K22" s="56"/>
    </row>
    <row r="23" spans="1:11" ht="29.25" customHeight="1">
      <c r="A23" s="54"/>
      <c r="B23" s="827" t="s">
        <v>97</v>
      </c>
      <c r="C23" s="827"/>
      <c r="D23" s="55">
        <f>SUM(D24:D25)</f>
        <v>8626853.07</v>
      </c>
      <c r="E23" s="55">
        <f>SUM(E24:E25)</f>
        <v>32558567.6</v>
      </c>
      <c r="F23" s="51"/>
      <c r="G23" s="825" t="s">
        <v>98</v>
      </c>
      <c r="H23" s="825"/>
      <c r="I23" s="58">
        <v>0</v>
      </c>
      <c r="J23" s="58">
        <v>0</v>
      </c>
      <c r="K23" s="56"/>
    </row>
    <row r="24" spans="1:11" ht="12.75">
      <c r="A24" s="57"/>
      <c r="B24" s="825" t="s">
        <v>99</v>
      </c>
      <c r="C24" s="825"/>
      <c r="D24" s="788">
        <v>3885232</v>
      </c>
      <c r="E24" s="788">
        <v>13284655</v>
      </c>
      <c r="F24" s="51"/>
      <c r="G24" s="825" t="s">
        <v>100</v>
      </c>
      <c r="H24" s="825"/>
      <c r="I24" s="58">
        <v>0</v>
      </c>
      <c r="J24" s="58">
        <v>0</v>
      </c>
      <c r="K24" s="56"/>
    </row>
    <row r="25" spans="1:11" ht="12.75">
      <c r="A25" s="57"/>
      <c r="B25" s="825" t="s">
        <v>189</v>
      </c>
      <c r="C25" s="825"/>
      <c r="D25" s="788">
        <v>4741621.07</v>
      </c>
      <c r="E25" s="788">
        <v>19273912.6</v>
      </c>
      <c r="F25" s="51"/>
      <c r="G25" s="825" t="s">
        <v>101</v>
      </c>
      <c r="H25" s="825"/>
      <c r="I25" s="58">
        <v>0</v>
      </c>
      <c r="J25" s="58">
        <v>0</v>
      </c>
      <c r="K25" s="56"/>
    </row>
    <row r="26" spans="1:11" ht="12.75">
      <c r="A26" s="54"/>
      <c r="B26" s="59"/>
      <c r="C26" s="60"/>
      <c r="D26" s="61"/>
      <c r="E26" s="61"/>
      <c r="F26" s="51"/>
      <c r="G26" s="825" t="s">
        <v>102</v>
      </c>
      <c r="H26" s="825"/>
      <c r="I26" s="58">
        <v>0</v>
      </c>
      <c r="J26" s="58">
        <v>0</v>
      </c>
      <c r="K26" s="56"/>
    </row>
    <row r="27" spans="1:11" ht="12.75">
      <c r="A27" s="57"/>
      <c r="B27" s="827" t="s">
        <v>103</v>
      </c>
      <c r="C27" s="827"/>
      <c r="D27" s="55">
        <f>SUM(D28:D32)</f>
        <v>7.87</v>
      </c>
      <c r="E27" s="55">
        <f>SUM(E28:E32)</f>
        <v>2301.43</v>
      </c>
      <c r="F27" s="51"/>
      <c r="G27" s="825" t="s">
        <v>104</v>
      </c>
      <c r="H27" s="825"/>
      <c r="I27" s="58">
        <v>0</v>
      </c>
      <c r="J27" s="58">
        <v>0</v>
      </c>
      <c r="K27" s="56"/>
    </row>
    <row r="28" spans="1:11" ht="12.75">
      <c r="A28" s="57"/>
      <c r="B28" s="825" t="s">
        <v>105</v>
      </c>
      <c r="C28" s="825"/>
      <c r="D28" s="58">
        <v>0</v>
      </c>
      <c r="E28" s="58">
        <v>0</v>
      </c>
      <c r="F28" s="51"/>
      <c r="G28" s="59"/>
      <c r="H28" s="60"/>
      <c r="I28" s="61"/>
      <c r="J28" s="61"/>
      <c r="K28" s="56"/>
    </row>
    <row r="29" spans="1:11" ht="12.75">
      <c r="A29" s="57"/>
      <c r="B29" s="825" t="s">
        <v>106</v>
      </c>
      <c r="C29" s="825"/>
      <c r="D29" s="58">
        <v>0</v>
      </c>
      <c r="E29" s="58">
        <v>0</v>
      </c>
      <c r="F29" s="51"/>
      <c r="G29" s="827" t="s">
        <v>99</v>
      </c>
      <c r="H29" s="827"/>
      <c r="I29" s="55">
        <f>SUM(I30:I32)</f>
        <v>0</v>
      </c>
      <c r="J29" s="55">
        <f>SUM(J30:J32)</f>
        <v>0</v>
      </c>
      <c r="K29" s="56"/>
    </row>
    <row r="30" spans="1:11" ht="26.25" customHeight="1">
      <c r="A30" s="57"/>
      <c r="B30" s="828" t="s">
        <v>107</v>
      </c>
      <c r="C30" s="828"/>
      <c r="D30" s="58">
        <v>0</v>
      </c>
      <c r="E30" s="58">
        <v>0</v>
      </c>
      <c r="F30" s="51"/>
      <c r="G30" s="825" t="s">
        <v>108</v>
      </c>
      <c r="H30" s="825"/>
      <c r="I30" s="58">
        <v>0</v>
      </c>
      <c r="J30" s="58">
        <v>0</v>
      </c>
      <c r="K30" s="56"/>
    </row>
    <row r="31" spans="1:11" ht="12.75">
      <c r="A31" s="57"/>
      <c r="B31" s="825" t="s">
        <v>109</v>
      </c>
      <c r="C31" s="825"/>
      <c r="D31" s="58">
        <v>0</v>
      </c>
      <c r="E31" s="58">
        <v>0</v>
      </c>
      <c r="F31" s="51"/>
      <c r="G31" s="825" t="s">
        <v>49</v>
      </c>
      <c r="H31" s="825"/>
      <c r="I31" s="58">
        <v>0</v>
      </c>
      <c r="J31" s="58">
        <v>0</v>
      </c>
      <c r="K31" s="56"/>
    </row>
    <row r="32" spans="1:11" ht="12.75">
      <c r="A32" s="57"/>
      <c r="B32" s="825" t="s">
        <v>110</v>
      </c>
      <c r="C32" s="825"/>
      <c r="D32" s="788">
        <v>7.87</v>
      </c>
      <c r="E32" s="58">
        <v>2301.43</v>
      </c>
      <c r="F32" s="51"/>
      <c r="G32" s="825" t="s">
        <v>111</v>
      </c>
      <c r="H32" s="825"/>
      <c r="I32" s="58">
        <v>0</v>
      </c>
      <c r="J32" s="58">
        <v>0</v>
      </c>
      <c r="K32" s="56"/>
    </row>
    <row r="33" spans="1:11" ht="12.75">
      <c r="A33" s="54"/>
      <c r="B33" s="59"/>
      <c r="C33" s="63"/>
      <c r="D33" s="50"/>
      <c r="E33" s="50"/>
      <c r="F33" s="51"/>
      <c r="G33" s="59"/>
      <c r="H33" s="60"/>
      <c r="I33" s="61"/>
      <c r="J33" s="61"/>
      <c r="K33" s="56"/>
    </row>
    <row r="34" spans="1:11" ht="12.75">
      <c r="A34" s="64"/>
      <c r="B34" s="829" t="s">
        <v>112</v>
      </c>
      <c r="C34" s="829"/>
      <c r="D34" s="65">
        <f>D13+D23+D27</f>
        <v>8732771.629999999</v>
      </c>
      <c r="E34" s="65">
        <f>E13+E23+E27</f>
        <v>33541256.34</v>
      </c>
      <c r="F34" s="66"/>
      <c r="G34" s="826" t="s">
        <v>113</v>
      </c>
      <c r="H34" s="826"/>
      <c r="I34" s="67">
        <f>SUM(I35:I39)</f>
        <v>0</v>
      </c>
      <c r="J34" s="67">
        <f>SUM(J35:J39)</f>
        <v>0</v>
      </c>
      <c r="K34" s="56"/>
    </row>
    <row r="35" spans="1:11" ht="12.75">
      <c r="A35" s="54"/>
      <c r="B35" s="829"/>
      <c r="C35" s="829"/>
      <c r="D35" s="50"/>
      <c r="E35" s="50"/>
      <c r="F35" s="51"/>
      <c r="G35" s="825" t="s">
        <v>114</v>
      </c>
      <c r="H35" s="825"/>
      <c r="I35" s="58">
        <v>0</v>
      </c>
      <c r="J35" s="58">
        <v>0</v>
      </c>
      <c r="K35" s="56"/>
    </row>
    <row r="36" spans="1:11" ht="12.75">
      <c r="A36" s="68"/>
      <c r="B36" s="51"/>
      <c r="C36" s="51"/>
      <c r="D36" s="51"/>
      <c r="E36" s="51"/>
      <c r="F36" s="51"/>
      <c r="G36" s="825" t="s">
        <v>115</v>
      </c>
      <c r="H36" s="825"/>
      <c r="I36" s="58">
        <v>0</v>
      </c>
      <c r="J36" s="58">
        <v>0</v>
      </c>
      <c r="K36" s="56"/>
    </row>
    <row r="37" spans="1:11" ht="12.75">
      <c r="A37" s="68"/>
      <c r="B37" s="51"/>
      <c r="C37" s="51"/>
      <c r="D37" s="51"/>
      <c r="E37" s="51"/>
      <c r="F37" s="51"/>
      <c r="G37" s="825" t="s">
        <v>116</v>
      </c>
      <c r="H37" s="825"/>
      <c r="I37" s="58">
        <v>0</v>
      </c>
      <c r="J37" s="58">
        <v>0</v>
      </c>
      <c r="K37" s="56"/>
    </row>
    <row r="38" spans="1:11" ht="12.75">
      <c r="A38" s="68"/>
      <c r="B38" s="51"/>
      <c r="C38" s="51"/>
      <c r="D38" s="51"/>
      <c r="E38" s="51"/>
      <c r="F38" s="51"/>
      <c r="G38" s="825" t="s">
        <v>117</v>
      </c>
      <c r="H38" s="825"/>
      <c r="I38" s="58">
        <v>0</v>
      </c>
      <c r="J38" s="58">
        <v>0</v>
      </c>
      <c r="K38" s="56"/>
    </row>
    <row r="39" spans="1:11" ht="12.75">
      <c r="A39" s="68"/>
      <c r="B39" s="51"/>
      <c r="C39" s="51"/>
      <c r="D39" s="51"/>
      <c r="E39" s="51"/>
      <c r="F39" s="51"/>
      <c r="G39" s="825" t="s">
        <v>118</v>
      </c>
      <c r="H39" s="825"/>
      <c r="I39" s="58">
        <v>0</v>
      </c>
      <c r="J39" s="58">
        <v>0</v>
      </c>
      <c r="K39" s="56"/>
    </row>
    <row r="40" spans="1:11" ht="12.75">
      <c r="A40" s="68"/>
      <c r="B40" s="51"/>
      <c r="C40" s="51"/>
      <c r="D40" s="51"/>
      <c r="E40" s="51"/>
      <c r="F40" s="51"/>
      <c r="G40" s="59"/>
      <c r="H40" s="60"/>
      <c r="I40" s="61"/>
      <c r="J40" s="61"/>
      <c r="K40" s="56"/>
    </row>
    <row r="41" spans="1:11" ht="12.75">
      <c r="A41" s="68"/>
      <c r="B41" s="51"/>
      <c r="C41" s="51"/>
      <c r="D41" s="51"/>
      <c r="E41" s="51"/>
      <c r="F41" s="51"/>
      <c r="G41" s="827" t="s">
        <v>119</v>
      </c>
      <c r="H41" s="827"/>
      <c r="I41" s="67">
        <f>SUM(I42:I47)</f>
        <v>0</v>
      </c>
      <c r="J41" s="67">
        <f>SUM(J42:J47)</f>
        <v>1039620.31</v>
      </c>
      <c r="K41" s="56"/>
    </row>
    <row r="42" spans="1:11" ht="26.25" customHeight="1">
      <c r="A42" s="68"/>
      <c r="B42" s="51"/>
      <c r="C42" s="51"/>
      <c r="D42" s="51"/>
      <c r="E42" s="51"/>
      <c r="F42" s="51"/>
      <c r="G42" s="828" t="s">
        <v>120</v>
      </c>
      <c r="H42" s="828"/>
      <c r="I42" s="58">
        <v>0</v>
      </c>
      <c r="J42" s="58">
        <v>1039620.31</v>
      </c>
      <c r="K42" s="56"/>
    </row>
    <row r="43" spans="1:11" ht="12.75">
      <c r="A43" s="68"/>
      <c r="B43" s="51"/>
      <c r="C43" s="51"/>
      <c r="D43" s="51"/>
      <c r="E43" s="51"/>
      <c r="F43" s="51"/>
      <c r="G43" s="825" t="s">
        <v>121</v>
      </c>
      <c r="H43" s="825"/>
      <c r="I43" s="58">
        <v>0</v>
      </c>
      <c r="J43" s="58">
        <v>0</v>
      </c>
      <c r="K43" s="56"/>
    </row>
    <row r="44" spans="1:11" ht="12" customHeight="1">
      <c r="A44" s="68"/>
      <c r="B44" s="51"/>
      <c r="C44" s="51"/>
      <c r="D44" s="51"/>
      <c r="E44" s="51"/>
      <c r="F44" s="51"/>
      <c r="G44" s="825" t="s">
        <v>122</v>
      </c>
      <c r="H44" s="825"/>
      <c r="I44" s="58">
        <v>0</v>
      </c>
      <c r="J44" s="58">
        <v>0</v>
      </c>
      <c r="K44" s="56"/>
    </row>
    <row r="45" spans="1:11" ht="25.5" customHeight="1">
      <c r="A45" s="68"/>
      <c r="B45" s="51"/>
      <c r="C45" s="51"/>
      <c r="D45" s="51"/>
      <c r="E45" s="51"/>
      <c r="F45" s="51"/>
      <c r="G45" s="828" t="s">
        <v>191</v>
      </c>
      <c r="H45" s="828"/>
      <c r="I45" s="58">
        <v>0</v>
      </c>
      <c r="J45" s="58">
        <v>0</v>
      </c>
      <c r="K45" s="56"/>
    </row>
    <row r="46" spans="1:11" ht="12.75">
      <c r="A46" s="68"/>
      <c r="B46" s="51"/>
      <c r="C46" s="51"/>
      <c r="D46" s="51"/>
      <c r="E46" s="51"/>
      <c r="F46" s="51"/>
      <c r="G46" s="825" t="s">
        <v>123</v>
      </c>
      <c r="H46" s="825"/>
      <c r="I46" s="58">
        <v>0</v>
      </c>
      <c r="J46" s="58">
        <v>0</v>
      </c>
      <c r="K46" s="56"/>
    </row>
    <row r="47" spans="1:11" ht="12.75">
      <c r="A47" s="68"/>
      <c r="B47" s="51"/>
      <c r="C47" s="51"/>
      <c r="D47" s="51"/>
      <c r="E47" s="51"/>
      <c r="F47" s="51"/>
      <c r="G47" s="825" t="s">
        <v>124</v>
      </c>
      <c r="H47" s="825"/>
      <c r="I47" s="58">
        <v>0</v>
      </c>
      <c r="J47" s="788">
        <v>0</v>
      </c>
      <c r="K47" s="56"/>
    </row>
    <row r="48" spans="1:11" ht="12.75">
      <c r="A48" s="68"/>
      <c r="B48" s="51"/>
      <c r="C48" s="51"/>
      <c r="D48" s="51"/>
      <c r="E48" s="51"/>
      <c r="F48" s="51"/>
      <c r="G48" s="59"/>
      <c r="H48" s="60"/>
      <c r="I48" s="61"/>
      <c r="J48" s="61"/>
      <c r="K48" s="56"/>
    </row>
    <row r="49" spans="1:11" ht="12.75">
      <c r="A49" s="68"/>
      <c r="B49" s="51"/>
      <c r="C49" s="51"/>
      <c r="D49" s="51"/>
      <c r="E49" s="51"/>
      <c r="F49" s="51"/>
      <c r="G49" s="827" t="s">
        <v>125</v>
      </c>
      <c r="H49" s="827"/>
      <c r="I49" s="67">
        <f>SUM(I50)</f>
        <v>0</v>
      </c>
      <c r="J49" s="67">
        <f>SUM(J50)</f>
        <v>0</v>
      </c>
      <c r="K49" s="56"/>
    </row>
    <row r="50" spans="1:11" ht="12.75">
      <c r="A50" s="68"/>
      <c r="B50" s="51"/>
      <c r="C50" s="51"/>
      <c r="D50" s="51"/>
      <c r="E50" s="51"/>
      <c r="F50" s="51"/>
      <c r="G50" s="825" t="s">
        <v>126</v>
      </c>
      <c r="H50" s="825"/>
      <c r="I50" s="58">
        <v>0</v>
      </c>
      <c r="J50" s="58">
        <v>0</v>
      </c>
      <c r="K50" s="56"/>
    </row>
    <row r="51" spans="1:11" ht="12.75">
      <c r="A51" s="68"/>
      <c r="B51" s="51"/>
      <c r="C51" s="51"/>
      <c r="D51" s="51"/>
      <c r="E51" s="51"/>
      <c r="F51" s="51"/>
      <c r="G51" s="59"/>
      <c r="H51" s="60"/>
      <c r="I51" s="61"/>
      <c r="J51" s="61"/>
      <c r="K51" s="56"/>
    </row>
    <row r="52" spans="1:11" ht="12.75">
      <c r="A52" s="68"/>
      <c r="B52" s="51"/>
      <c r="C52" s="51"/>
      <c r="D52" s="51"/>
      <c r="E52" s="51"/>
      <c r="F52" s="51"/>
      <c r="G52" s="829" t="s">
        <v>127</v>
      </c>
      <c r="H52" s="829"/>
      <c r="I52" s="69">
        <f>I13+I18+I29+I34+I41+I49</f>
        <v>7630994.45</v>
      </c>
      <c r="J52" s="69">
        <f>J13+J18+J29+J34+J41+J49</f>
        <v>36454306.330000006</v>
      </c>
      <c r="K52" s="70"/>
    </row>
    <row r="53" spans="1:11" ht="12.75">
      <c r="A53" s="68"/>
      <c r="B53" s="51"/>
      <c r="C53" s="51"/>
      <c r="D53" s="51"/>
      <c r="E53" s="51"/>
      <c r="F53" s="51"/>
      <c r="G53" s="71"/>
      <c r="H53" s="71"/>
      <c r="I53" s="61"/>
      <c r="J53" s="61"/>
      <c r="K53" s="70"/>
    </row>
    <row r="54" spans="1:11" ht="12.75">
      <c r="A54" s="68"/>
      <c r="B54" s="51"/>
      <c r="C54" s="51"/>
      <c r="D54" s="51"/>
      <c r="E54" s="51"/>
      <c r="F54" s="51"/>
      <c r="G54" s="832" t="s">
        <v>128</v>
      </c>
      <c r="H54" s="832"/>
      <c r="I54" s="69">
        <f>(D34-I52)</f>
        <v>1101777.1799999988</v>
      </c>
      <c r="J54" s="69">
        <f>(E34-J52)</f>
        <v>-2913049.990000006</v>
      </c>
      <c r="K54" s="70"/>
    </row>
    <row r="55" spans="1:11" ht="6" customHeight="1">
      <c r="A55" s="72"/>
      <c r="B55" s="73"/>
      <c r="C55" s="73"/>
      <c r="D55" s="73"/>
      <c r="E55" s="73"/>
      <c r="F55" s="73"/>
      <c r="G55" s="74"/>
      <c r="H55" s="74"/>
      <c r="I55" s="73"/>
      <c r="J55" s="73"/>
      <c r="K55" s="75"/>
    </row>
    <row r="56" spans="1:11" ht="6" customHeight="1">
      <c r="A56" s="33"/>
      <c r="B56" s="33"/>
      <c r="C56" s="33"/>
      <c r="D56" s="33"/>
      <c r="E56" s="33"/>
      <c r="F56" s="33"/>
      <c r="G56" s="36"/>
      <c r="H56" s="36"/>
      <c r="I56" s="33"/>
      <c r="J56" s="33"/>
      <c r="K56" s="33"/>
    </row>
    <row r="57" spans="1:11" ht="6" customHeight="1">
      <c r="A57" s="73"/>
      <c r="B57" s="76"/>
      <c r="C57" s="77"/>
      <c r="D57" s="78"/>
      <c r="E57" s="78"/>
      <c r="F57" s="73"/>
      <c r="G57" s="79"/>
      <c r="H57" s="80"/>
      <c r="I57" s="78"/>
      <c r="J57" s="78"/>
      <c r="K57" s="73"/>
    </row>
    <row r="58" spans="1:11" ht="6" customHeight="1">
      <c r="A58" s="33"/>
      <c r="B58" s="60"/>
      <c r="C58" s="81"/>
      <c r="D58" s="82"/>
      <c r="E58" s="82"/>
      <c r="F58" s="33"/>
      <c r="G58" s="83"/>
      <c r="H58" s="84"/>
      <c r="I58" s="82"/>
      <c r="J58" s="82"/>
      <c r="K58" s="33"/>
    </row>
    <row r="59" spans="1:10" ht="15" customHeight="1">
      <c r="A59" s="60" t="s">
        <v>76</v>
      </c>
      <c r="C59" s="60"/>
      <c r="D59" s="60"/>
      <c r="E59" s="60"/>
      <c r="F59" s="60"/>
      <c r="G59" s="60"/>
      <c r="H59" s="60"/>
      <c r="I59" s="60"/>
      <c r="J59" s="60"/>
    </row>
    <row r="60" spans="2:10" ht="9.75" customHeight="1">
      <c r="B60" s="60"/>
      <c r="C60" s="81"/>
      <c r="D60" s="82"/>
      <c r="E60" s="82"/>
      <c r="G60" s="83"/>
      <c r="H60" s="81"/>
      <c r="I60" s="82"/>
      <c r="J60" s="82"/>
    </row>
    <row r="61" spans="2:10" ht="30" customHeight="1">
      <c r="B61" s="60"/>
      <c r="C61" s="833"/>
      <c r="D61" s="833"/>
      <c r="E61" s="82"/>
      <c r="I61" s="834"/>
      <c r="J61" s="834"/>
    </row>
    <row r="62" spans="2:10" ht="13.5" customHeight="1">
      <c r="B62" s="85"/>
      <c r="C62" s="830" t="s">
        <v>586</v>
      </c>
      <c r="D62" s="830"/>
      <c r="E62" s="82"/>
      <c r="F62" s="82"/>
      <c r="I62" s="830" t="s">
        <v>514</v>
      </c>
      <c r="J62" s="830"/>
    </row>
    <row r="63" spans="2:10" ht="13.5" customHeight="1">
      <c r="B63" s="87"/>
      <c r="C63" s="831" t="s">
        <v>587</v>
      </c>
      <c r="D63" s="831"/>
      <c r="E63" s="88"/>
      <c r="F63" s="88"/>
      <c r="I63" s="831" t="s">
        <v>588</v>
      </c>
      <c r="J63" s="831"/>
    </row>
    <row r="64" ht="9.75" customHeight="1">
      <c r="D64" s="89"/>
    </row>
    <row r="65" spans="2:11" ht="12.75">
      <c r="B65" s="33"/>
      <c r="C65" s="33"/>
      <c r="D65" s="89"/>
      <c r="E65" s="33"/>
      <c r="F65" s="33"/>
      <c r="G65" s="36"/>
      <c r="H65" s="36"/>
      <c r="I65" s="33"/>
      <c r="J65" s="33"/>
      <c r="K65" s="33"/>
    </row>
    <row r="66" ht="12.75">
      <c r="D66" s="89"/>
    </row>
  </sheetData>
  <sheetProtection formatCells="0" selectLockedCells="1"/>
  <mergeCells count="69">
    <mergeCell ref="I62:J62"/>
    <mergeCell ref="G46:H46"/>
    <mergeCell ref="G47:H47"/>
    <mergeCell ref="G49:H49"/>
    <mergeCell ref="G50:H50"/>
    <mergeCell ref="C63:D63"/>
    <mergeCell ref="I63:J63"/>
    <mergeCell ref="G54:H54"/>
    <mergeCell ref="C61:D61"/>
    <mergeCell ref="I61:J61"/>
    <mergeCell ref="C62:D62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26:H26"/>
    <mergeCell ref="B27:C27"/>
    <mergeCell ref="G27:H27"/>
    <mergeCell ref="B28:C28"/>
    <mergeCell ref="B29:C29"/>
    <mergeCell ref="G29:H29"/>
    <mergeCell ref="G21:H21"/>
    <mergeCell ref="G22:H22"/>
    <mergeCell ref="B23:C23"/>
    <mergeCell ref="G23:H23"/>
    <mergeCell ref="B24:C24"/>
    <mergeCell ref="G24:H24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0:C10"/>
    <mergeCell ref="G10:H10"/>
    <mergeCell ref="C3:I3"/>
    <mergeCell ref="C4:I4"/>
    <mergeCell ref="C5:I5"/>
    <mergeCell ref="F7:H7"/>
  </mergeCells>
  <printOptions verticalCentered="1"/>
  <pageMargins left="0.3937007874015748" right="0" top="0.4330708661417323" bottom="0.7086614173228347" header="0.3937007874015748" footer="0"/>
  <pageSetup fitToHeight="1" fitToWidth="1" horizontalDpi="600" verticalDpi="600" orientation="landscape" scale="59" r:id="rId2"/>
  <headerFooter scaleWithDoc="0">
    <oddFooter>&amp;CPágina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8"/>
  <sheetViews>
    <sheetView showGridLines="0" view="pageLayout" zoomScale="70" zoomScaleNormal="85" zoomScaleSheetLayoutView="80" zoomScalePageLayoutView="70" workbookViewId="0" topLeftCell="A382">
      <selection activeCell="I415" sqref="I415"/>
    </sheetView>
  </sheetViews>
  <sheetFormatPr defaultColWidth="11.421875" defaultRowHeight="15"/>
  <cols>
    <col min="1" max="1" width="11.421875" style="26" customWidth="1"/>
    <col min="2" max="2" width="70.28125" style="26" customWidth="1"/>
    <col min="3" max="3" width="15.8515625" style="26" customWidth="1"/>
    <col min="4" max="4" width="26.7109375" style="26" customWidth="1"/>
    <col min="5" max="5" width="18.57421875" style="26" customWidth="1"/>
    <col min="6" max="6" width="10.140625" style="26" customWidth="1"/>
    <col min="7" max="7" width="14.57421875" style="26" customWidth="1"/>
    <col min="8" max="16384" width="11.421875" style="26" customWidth="1"/>
  </cols>
  <sheetData>
    <row r="2" spans="1:12" ht="4.5" customHeight="1">
      <c r="A2" s="937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</row>
    <row r="3" spans="1:12" ht="15" customHeight="1">
      <c r="A3" s="938" t="s">
        <v>450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</row>
    <row r="4" spans="1:12" ht="24" customHeight="1">
      <c r="A4" s="938" t="s">
        <v>876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</row>
    <row r="5" spans="2:6" ht="13.5">
      <c r="B5" s="277"/>
      <c r="C5" s="278"/>
      <c r="D5" s="279"/>
      <c r="E5" s="279"/>
      <c r="F5" s="279"/>
    </row>
    <row r="6" spans="4:6" ht="12.75">
      <c r="D6" s="31" t="s">
        <v>3</v>
      </c>
      <c r="E6" s="534" t="s">
        <v>509</v>
      </c>
      <c r="F6" s="533"/>
    </row>
    <row r="7" spans="2:12" ht="12.75">
      <c r="B7" s="31"/>
      <c r="C7" s="140"/>
      <c r="D7" s="32"/>
      <c r="E7" s="33"/>
      <c r="F7" s="81"/>
      <c r="I7" s="32"/>
      <c r="J7" s="33"/>
      <c r="K7" s="81"/>
      <c r="L7" s="33"/>
    </row>
    <row r="9" spans="1:12" ht="15">
      <c r="A9" s="939" t="s">
        <v>401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</row>
    <row r="10" spans="2:6" ht="12.75">
      <c r="B10" s="282"/>
      <c r="C10" s="140"/>
      <c r="D10" s="32"/>
      <c r="E10" s="33"/>
      <c r="F10" s="81"/>
    </row>
    <row r="11" spans="2:6" ht="12.75">
      <c r="B11" s="19" t="s">
        <v>391</v>
      </c>
      <c r="C11" s="283"/>
      <c r="D11" s="279"/>
      <c r="E11" s="279"/>
      <c r="F11" s="279"/>
    </row>
    <row r="12" spans="2:6" ht="12.75">
      <c r="B12" s="284"/>
      <c r="C12" s="278"/>
      <c r="D12" s="279"/>
      <c r="E12" s="279"/>
      <c r="F12" s="279"/>
    </row>
    <row r="13" spans="2:6" ht="12.75">
      <c r="B13" s="20" t="s">
        <v>362</v>
      </c>
      <c r="C13" s="278"/>
      <c r="D13" s="279"/>
      <c r="E13" s="279"/>
      <c r="F13" s="279"/>
    </row>
    <row r="14" ht="12.75">
      <c r="C14" s="278"/>
    </row>
    <row r="15" spans="2:5" ht="12.75">
      <c r="B15" s="285" t="s">
        <v>483</v>
      </c>
      <c r="C15" s="33"/>
      <c r="D15" s="33"/>
      <c r="E15" s="33"/>
    </row>
    <row r="16" spans="2:5" ht="12.75">
      <c r="B16" s="286"/>
      <c r="C16" s="33"/>
      <c r="D16" s="33"/>
      <c r="E16" s="33"/>
    </row>
    <row r="17" spans="2:5" ht="20.25" customHeight="1">
      <c r="B17" s="287" t="s">
        <v>364</v>
      </c>
      <c r="C17" s="288" t="s">
        <v>298</v>
      </c>
      <c r="D17" s="288" t="s">
        <v>365</v>
      </c>
      <c r="E17" s="288" t="s">
        <v>366</v>
      </c>
    </row>
    <row r="18" spans="2:5" ht="12.75">
      <c r="B18" s="289" t="s">
        <v>481</v>
      </c>
      <c r="C18" s="290"/>
      <c r="D18" s="290">
        <v>0</v>
      </c>
      <c r="E18" s="290">
        <v>0</v>
      </c>
    </row>
    <row r="19" spans="2:5" ht="12.75">
      <c r="B19" s="291"/>
      <c r="C19" s="292"/>
      <c r="D19" s="292">
        <v>0</v>
      </c>
      <c r="E19" s="292">
        <v>0</v>
      </c>
    </row>
    <row r="20" spans="2:5" ht="12.75">
      <c r="B20" s="291" t="s">
        <v>482</v>
      </c>
      <c r="C20" s="292"/>
      <c r="D20" s="292">
        <v>0</v>
      </c>
      <c r="E20" s="292">
        <v>0</v>
      </c>
    </row>
    <row r="21" spans="2:5" ht="12.75">
      <c r="B21" s="291"/>
      <c r="C21" s="292"/>
      <c r="D21" s="292">
        <v>0</v>
      </c>
      <c r="E21" s="292">
        <v>0</v>
      </c>
    </row>
    <row r="22" spans="2:5" ht="12.75">
      <c r="B22" s="17" t="s">
        <v>490</v>
      </c>
      <c r="C22" s="293"/>
      <c r="D22" s="293">
        <v>0</v>
      </c>
      <c r="E22" s="293">
        <v>0</v>
      </c>
    </row>
    <row r="23" spans="2:5" ht="12.75">
      <c r="B23" s="286"/>
      <c r="C23" s="288">
        <f>SUM(C18:C22)</f>
        <v>0</v>
      </c>
      <c r="D23" s="288"/>
      <c r="E23" s="288">
        <f>SUM(E18:E22)</f>
        <v>0</v>
      </c>
    </row>
    <row r="24" spans="2:5" ht="12.75">
      <c r="B24" s="286"/>
      <c r="C24" s="33"/>
      <c r="D24" s="33"/>
      <c r="E24" s="33"/>
    </row>
    <row r="25" spans="2:5" ht="12.75">
      <c r="B25" s="286"/>
      <c r="C25" s="33"/>
      <c r="D25" s="33"/>
      <c r="E25" s="33"/>
    </row>
    <row r="26" spans="2:5" ht="12.75">
      <c r="B26" s="286"/>
      <c r="C26" s="33"/>
      <c r="D26" s="33"/>
      <c r="E26" s="33"/>
    </row>
    <row r="27" spans="2:5" ht="12.75">
      <c r="B27" s="285" t="s">
        <v>367</v>
      </c>
      <c r="C27" s="294"/>
      <c r="D27" s="33"/>
      <c r="E27" s="33"/>
    </row>
    <row r="29" spans="2:5" ht="18.75" customHeight="1">
      <c r="B29" s="287" t="s">
        <v>368</v>
      </c>
      <c r="C29" s="288" t="s">
        <v>298</v>
      </c>
      <c r="D29" s="288" t="s">
        <v>369</v>
      </c>
      <c r="E29" s="288" t="s">
        <v>299</v>
      </c>
    </row>
    <row r="30" spans="2:5" ht="12.75">
      <c r="B30" s="291" t="s">
        <v>489</v>
      </c>
      <c r="C30" s="295"/>
      <c r="D30" s="295"/>
      <c r="E30" s="295"/>
    </row>
    <row r="31" spans="2:5" ht="12.75">
      <c r="B31" s="473" t="s">
        <v>624</v>
      </c>
      <c r="C31" s="295">
        <v>0</v>
      </c>
      <c r="D31" s="295"/>
      <c r="E31" s="295"/>
    </row>
    <row r="32" spans="2:5" ht="14.25" customHeight="1">
      <c r="B32" s="291" t="s">
        <v>488</v>
      </c>
      <c r="C32" s="295"/>
      <c r="D32" s="295"/>
      <c r="E32" s="295"/>
    </row>
    <row r="33" spans="2:5" ht="14.25" customHeight="1">
      <c r="B33" s="291"/>
      <c r="C33" s="295"/>
      <c r="D33" s="295"/>
      <c r="E33" s="295"/>
    </row>
    <row r="34" spans="2:5" ht="14.25" customHeight="1">
      <c r="B34" s="17"/>
      <c r="C34" s="296"/>
      <c r="D34" s="296"/>
      <c r="E34" s="296"/>
    </row>
    <row r="35" spans="3:5" ht="14.25" customHeight="1">
      <c r="C35" s="288">
        <f>SUM(C30:C34)</f>
        <v>0</v>
      </c>
      <c r="D35" s="288">
        <f>SUM(D30:D34)</f>
        <v>0</v>
      </c>
      <c r="E35" s="288">
        <f>SUM(E30:E34)</f>
        <v>0</v>
      </c>
    </row>
    <row r="36" spans="3:5" ht="14.25" customHeight="1">
      <c r="C36" s="297"/>
      <c r="D36" s="297"/>
      <c r="E36" s="297"/>
    </row>
    <row r="37" ht="14.25" customHeight="1"/>
    <row r="38" spans="2:6" ht="23.25" customHeight="1">
      <c r="B38" s="287" t="s">
        <v>406</v>
      </c>
      <c r="C38" s="288" t="s">
        <v>298</v>
      </c>
      <c r="D38" s="288" t="s">
        <v>382</v>
      </c>
      <c r="E38" s="288" t="s">
        <v>383</v>
      </c>
      <c r="F38" s="288" t="s">
        <v>384</v>
      </c>
    </row>
    <row r="39" spans="2:6" ht="14.25" customHeight="1">
      <c r="B39" s="291" t="s">
        <v>487</v>
      </c>
      <c r="C39" s="295"/>
      <c r="D39" s="295"/>
      <c r="E39" s="295"/>
      <c r="F39" s="295"/>
    </row>
    <row r="40" spans="2:6" ht="14.25" customHeight="1">
      <c r="B40" s="628" t="s">
        <v>744</v>
      </c>
      <c r="C40" s="795">
        <v>4801.22</v>
      </c>
      <c r="D40" s="295"/>
      <c r="E40" s="295"/>
      <c r="F40" s="295"/>
    </row>
    <row r="41" spans="2:6" ht="14.25" customHeight="1">
      <c r="B41" s="628" t="s">
        <v>745</v>
      </c>
      <c r="C41" s="795">
        <v>6897.63</v>
      </c>
      <c r="D41" s="295"/>
      <c r="E41" s="295"/>
      <c r="F41" s="295"/>
    </row>
    <row r="42" spans="2:6" ht="14.25" customHeight="1">
      <c r="B42" s="628" t="s">
        <v>746</v>
      </c>
      <c r="C42" s="694">
        <v>0.59</v>
      </c>
      <c r="D42" s="295"/>
      <c r="E42" s="295"/>
      <c r="F42" s="295"/>
    </row>
    <row r="43" spans="2:6" ht="14.25" customHeight="1">
      <c r="B43" s="291" t="s">
        <v>486</v>
      </c>
      <c r="C43" s="295"/>
      <c r="D43" s="295"/>
      <c r="E43" s="295"/>
      <c r="F43" s="295"/>
    </row>
    <row r="44" spans="2:6" ht="14.25" customHeight="1">
      <c r="B44" s="628" t="s">
        <v>747</v>
      </c>
      <c r="C44" s="795">
        <v>9632.85</v>
      </c>
      <c r="D44" s="295"/>
      <c r="E44" s="295"/>
      <c r="F44" s="295"/>
    </row>
    <row r="45" spans="2:6" ht="14.25" customHeight="1">
      <c r="B45" s="17"/>
      <c r="C45" s="296"/>
      <c r="D45" s="296"/>
      <c r="E45" s="296"/>
      <c r="F45" s="296"/>
    </row>
    <row r="46" spans="3:6" ht="14.25" customHeight="1">
      <c r="C46" s="627">
        <f>SUM(C38:C45)</f>
        <v>21332.29</v>
      </c>
      <c r="D46" s="627">
        <f>SUM(D38:D45)</f>
        <v>0</v>
      </c>
      <c r="E46" s="288">
        <f>SUM(E38:E45)</f>
        <v>0</v>
      </c>
      <c r="F46" s="288">
        <f>SUM(F38:F45)</f>
        <v>0</v>
      </c>
    </row>
    <row r="47" ht="14.25" customHeight="1"/>
    <row r="48" ht="14.25" customHeight="1"/>
    <row r="49" ht="14.25" customHeight="1"/>
    <row r="50" ht="14.25" customHeight="1">
      <c r="B50" s="285" t="s">
        <v>372</v>
      </c>
    </row>
    <row r="51" ht="14.25" customHeight="1">
      <c r="B51" s="298"/>
    </row>
    <row r="52" spans="2:4" ht="24" customHeight="1">
      <c r="B52" s="287" t="s">
        <v>370</v>
      </c>
      <c r="C52" s="288" t="s">
        <v>298</v>
      </c>
      <c r="D52" s="288" t="s">
        <v>371</v>
      </c>
    </row>
    <row r="53" spans="2:4" ht="14.25" customHeight="1">
      <c r="B53" s="289" t="s">
        <v>484</v>
      </c>
      <c r="C53" s="290"/>
      <c r="D53" s="290">
        <v>0</v>
      </c>
    </row>
    <row r="54" spans="2:4" ht="14.25" customHeight="1">
      <c r="B54" s="291"/>
      <c r="C54" s="292"/>
      <c r="D54" s="292">
        <v>0</v>
      </c>
    </row>
    <row r="55" spans="2:4" ht="14.25" customHeight="1">
      <c r="B55" s="291" t="s">
        <v>485</v>
      </c>
      <c r="C55" s="292"/>
      <c r="D55" s="292"/>
    </row>
    <row r="56" spans="2:4" ht="14.25" customHeight="1">
      <c r="B56" s="17"/>
      <c r="C56" s="293"/>
      <c r="D56" s="293">
        <v>0</v>
      </c>
    </row>
    <row r="57" spans="2:4" ht="14.25" customHeight="1">
      <c r="B57" s="299"/>
      <c r="C57" s="288">
        <f>SUM(C52:C56)</f>
        <v>0</v>
      </c>
      <c r="D57" s="288"/>
    </row>
    <row r="58" spans="2:4" ht="14.25" customHeight="1">
      <c r="B58" s="299"/>
      <c r="C58" s="300"/>
      <c r="D58" s="300"/>
    </row>
    <row r="59" ht="14.25" customHeight="1"/>
    <row r="60" ht="14.25" customHeight="1">
      <c r="B60" s="285" t="s">
        <v>373</v>
      </c>
    </row>
    <row r="61" ht="14.25" customHeight="1">
      <c r="B61" s="298"/>
    </row>
    <row r="62" spans="2:7" ht="27.75" customHeight="1">
      <c r="B62" s="287" t="s">
        <v>376</v>
      </c>
      <c r="C62" s="288" t="s">
        <v>298</v>
      </c>
      <c r="D62" s="288" t="s">
        <v>365</v>
      </c>
      <c r="E62" s="288" t="s">
        <v>307</v>
      </c>
      <c r="F62" s="301" t="s">
        <v>374</v>
      </c>
      <c r="G62" s="288" t="s">
        <v>375</v>
      </c>
    </row>
    <row r="63" spans="2:7" ht="14.25" customHeight="1">
      <c r="B63" s="302" t="s">
        <v>491</v>
      </c>
      <c r="C63" s="300"/>
      <c r="D63" s="300">
        <v>0</v>
      </c>
      <c r="E63" s="300">
        <v>0</v>
      </c>
      <c r="F63" s="300">
        <v>0</v>
      </c>
      <c r="G63" s="303">
        <v>0</v>
      </c>
    </row>
    <row r="64" spans="2:7" ht="14.25" customHeight="1">
      <c r="B64" s="302"/>
      <c r="C64" s="300"/>
      <c r="D64" s="300">
        <v>0</v>
      </c>
      <c r="E64" s="300">
        <v>0</v>
      </c>
      <c r="F64" s="300">
        <v>0</v>
      </c>
      <c r="G64" s="303">
        <v>0</v>
      </c>
    </row>
    <row r="65" spans="2:7" ht="14.25" customHeight="1">
      <c r="B65" s="302"/>
      <c r="C65" s="300"/>
      <c r="D65" s="300">
        <v>0</v>
      </c>
      <c r="E65" s="300">
        <v>0</v>
      </c>
      <c r="F65" s="300">
        <v>0</v>
      </c>
      <c r="G65" s="303">
        <v>0</v>
      </c>
    </row>
    <row r="66" spans="2:7" ht="14.25" customHeight="1">
      <c r="B66" s="304"/>
      <c r="C66" s="305"/>
      <c r="D66" s="305">
        <v>0</v>
      </c>
      <c r="E66" s="305">
        <v>0</v>
      </c>
      <c r="F66" s="305">
        <v>0</v>
      </c>
      <c r="G66" s="306">
        <v>0</v>
      </c>
    </row>
    <row r="67" spans="2:7" ht="15" customHeight="1">
      <c r="B67" s="299"/>
      <c r="C67" s="288">
        <f>SUM(C62:C66)</f>
        <v>0</v>
      </c>
      <c r="D67" s="307">
        <v>0</v>
      </c>
      <c r="E67" s="308">
        <v>0</v>
      </c>
      <c r="F67" s="308">
        <v>0</v>
      </c>
      <c r="G67" s="309">
        <v>0</v>
      </c>
    </row>
    <row r="68" spans="2:7" ht="12.75">
      <c r="B68" s="299"/>
      <c r="C68" s="310"/>
      <c r="D68" s="310"/>
      <c r="E68" s="310"/>
      <c r="F68" s="310"/>
      <c r="G68" s="310"/>
    </row>
    <row r="69" spans="2:7" ht="12.75">
      <c r="B69" s="299"/>
      <c r="C69" s="310"/>
      <c r="D69" s="310"/>
      <c r="E69" s="310"/>
      <c r="F69" s="310"/>
      <c r="G69" s="310"/>
    </row>
    <row r="70" spans="2:7" ht="26.25" customHeight="1">
      <c r="B70" s="287" t="s">
        <v>493</v>
      </c>
      <c r="C70" s="288" t="s">
        <v>298</v>
      </c>
      <c r="D70" s="288" t="s">
        <v>365</v>
      </c>
      <c r="E70" s="288" t="s">
        <v>377</v>
      </c>
      <c r="F70" s="310"/>
      <c r="G70" s="310"/>
    </row>
    <row r="71" spans="2:7" ht="12.75">
      <c r="B71" s="289" t="s">
        <v>492</v>
      </c>
      <c r="C71" s="303"/>
      <c r="D71" s="292">
        <v>0</v>
      </c>
      <c r="E71" s="292">
        <v>0</v>
      </c>
      <c r="F71" s="310"/>
      <c r="G71" s="310"/>
    </row>
    <row r="72" spans="2:7" ht="12.75">
      <c r="B72" s="17"/>
      <c r="C72" s="303"/>
      <c r="D72" s="292">
        <v>0</v>
      </c>
      <c r="E72" s="292">
        <v>0</v>
      </c>
      <c r="F72" s="310"/>
      <c r="G72" s="310"/>
    </row>
    <row r="73" spans="2:7" ht="16.5" customHeight="1">
      <c r="B73" s="299"/>
      <c r="C73" s="288">
        <f>SUM(C71:C72)</f>
        <v>0</v>
      </c>
      <c r="D73" s="942"/>
      <c r="E73" s="943"/>
      <c r="F73" s="310"/>
      <c r="G73" s="310"/>
    </row>
    <row r="74" spans="2:7" ht="12.75">
      <c r="B74" s="299"/>
      <c r="C74" s="310"/>
      <c r="D74" s="310"/>
      <c r="E74" s="310"/>
      <c r="F74" s="310"/>
      <c r="G74" s="310"/>
    </row>
    <row r="75" ht="12.75">
      <c r="B75" s="298"/>
    </row>
    <row r="76" ht="12.75">
      <c r="B76" s="285" t="s">
        <v>363</v>
      </c>
    </row>
    <row r="78" ht="12.75">
      <c r="B78" s="298"/>
    </row>
    <row r="79" spans="2:6" ht="24" customHeight="1">
      <c r="B79" s="287" t="s">
        <v>300</v>
      </c>
      <c r="C79" s="288" t="s">
        <v>301</v>
      </c>
      <c r="D79" s="288" t="s">
        <v>302</v>
      </c>
      <c r="E79" s="288" t="s">
        <v>303</v>
      </c>
      <c r="F79" s="288" t="s">
        <v>304</v>
      </c>
    </row>
    <row r="80" spans="2:6" ht="12.75">
      <c r="B80" s="289" t="s">
        <v>494</v>
      </c>
      <c r="C80" s="311"/>
      <c r="D80" s="312"/>
      <c r="E80" s="312"/>
      <c r="F80" s="312">
        <v>0</v>
      </c>
    </row>
    <row r="81" spans="2:6" ht="12.75">
      <c r="B81" s="473" t="s">
        <v>515</v>
      </c>
      <c r="C81" s="495">
        <v>44611515.54</v>
      </c>
      <c r="D81" s="495">
        <v>48560476.65</v>
      </c>
      <c r="E81" s="625">
        <f>(+C81-D81)*-1</f>
        <v>3948961.1099999994</v>
      </c>
      <c r="F81" s="295">
        <v>0</v>
      </c>
    </row>
    <row r="82" spans="2:6" ht="12.75">
      <c r="B82" s="291" t="s">
        <v>495</v>
      </c>
      <c r="C82" s="495"/>
      <c r="D82" s="495"/>
      <c r="E82" s="295"/>
      <c r="F82" s="295">
        <v>0</v>
      </c>
    </row>
    <row r="83" spans="2:6" ht="12.75">
      <c r="B83" s="473" t="s">
        <v>615</v>
      </c>
      <c r="C83" s="495">
        <v>1377000.96</v>
      </c>
      <c r="D83" s="495">
        <v>1377000.96</v>
      </c>
      <c r="E83" s="625">
        <f>(+C83-D83)*-1</f>
        <v>0</v>
      </c>
      <c r="F83" s="295"/>
    </row>
    <row r="84" spans="2:6" ht="12.75">
      <c r="B84" s="473" t="s">
        <v>616</v>
      </c>
      <c r="C84" s="495">
        <v>1816248.03</v>
      </c>
      <c r="D84" s="495">
        <v>1816248.03</v>
      </c>
      <c r="E84" s="625">
        <f aca="true" t="shared" si="0" ref="E84:E96">(+C84-D84)*-1</f>
        <v>0</v>
      </c>
      <c r="F84" s="295"/>
    </row>
    <row r="85" spans="2:6" ht="12.75">
      <c r="B85" s="473" t="s">
        <v>617</v>
      </c>
      <c r="C85" s="495">
        <v>154974</v>
      </c>
      <c r="D85" s="495">
        <v>154974</v>
      </c>
      <c r="E85" s="625">
        <f t="shared" si="0"/>
        <v>0</v>
      </c>
      <c r="F85" s="295"/>
    </row>
    <row r="86" spans="2:6" ht="12.75">
      <c r="B86" s="473" t="s">
        <v>628</v>
      </c>
      <c r="C86" s="495">
        <v>87689.5</v>
      </c>
      <c r="D86" s="495">
        <v>87689.5</v>
      </c>
      <c r="E86" s="625">
        <f t="shared" si="0"/>
        <v>0</v>
      </c>
      <c r="F86" s="295"/>
    </row>
    <row r="87" spans="2:6" ht="12.75">
      <c r="B87" s="473" t="s">
        <v>629</v>
      </c>
      <c r="C87" s="495">
        <v>14909.3</v>
      </c>
      <c r="D87" s="495">
        <v>14909.3</v>
      </c>
      <c r="E87" s="625">
        <f t="shared" si="0"/>
        <v>0</v>
      </c>
      <c r="F87" s="295"/>
    </row>
    <row r="88" spans="2:6" ht="12.75">
      <c r="B88" s="473" t="s">
        <v>618</v>
      </c>
      <c r="C88" s="495">
        <v>133915.05</v>
      </c>
      <c r="D88" s="495">
        <v>133915.05</v>
      </c>
      <c r="E88" s="625">
        <f t="shared" si="0"/>
        <v>0</v>
      </c>
      <c r="F88" s="295"/>
    </row>
    <row r="89" spans="2:6" ht="12.75">
      <c r="B89" s="473" t="s">
        <v>619</v>
      </c>
      <c r="C89" s="495">
        <v>1959889.6</v>
      </c>
      <c r="D89" s="495">
        <v>1959889.6</v>
      </c>
      <c r="E89" s="625">
        <f t="shared" si="0"/>
        <v>0</v>
      </c>
      <c r="F89" s="295"/>
    </row>
    <row r="90" spans="2:6" ht="12.75">
      <c r="B90" s="473" t="s">
        <v>516</v>
      </c>
      <c r="C90" s="495">
        <v>378298.88</v>
      </c>
      <c r="D90" s="495">
        <v>1575718.88</v>
      </c>
      <c r="E90" s="625">
        <f t="shared" si="0"/>
        <v>1197420</v>
      </c>
      <c r="F90" s="295"/>
    </row>
    <row r="91" spans="2:6" ht="12.75">
      <c r="B91" s="473" t="s">
        <v>630</v>
      </c>
      <c r="C91" s="495">
        <v>5617</v>
      </c>
      <c r="D91" s="495">
        <v>5617</v>
      </c>
      <c r="E91" s="625">
        <f t="shared" si="0"/>
        <v>0</v>
      </c>
      <c r="F91" s="295"/>
    </row>
    <row r="92" spans="2:6" ht="12.75">
      <c r="B92" s="473" t="s">
        <v>631</v>
      </c>
      <c r="C92" s="495">
        <v>16200</v>
      </c>
      <c r="D92" s="495">
        <v>16200</v>
      </c>
      <c r="E92" s="625">
        <f t="shared" si="0"/>
        <v>0</v>
      </c>
      <c r="F92" s="295"/>
    </row>
    <row r="93" spans="2:6" ht="12.75">
      <c r="B93" s="473" t="s">
        <v>632</v>
      </c>
      <c r="C93" s="495">
        <v>236043</v>
      </c>
      <c r="D93" s="495">
        <v>236043</v>
      </c>
      <c r="E93" s="625">
        <f t="shared" si="0"/>
        <v>0</v>
      </c>
      <c r="F93" s="295"/>
    </row>
    <row r="94" spans="2:6" ht="12.75">
      <c r="B94" s="473" t="s">
        <v>620</v>
      </c>
      <c r="C94" s="495">
        <v>321186.55</v>
      </c>
      <c r="D94" s="495">
        <v>321186.55</v>
      </c>
      <c r="E94" s="625">
        <f t="shared" si="0"/>
        <v>0</v>
      </c>
      <c r="F94" s="295"/>
    </row>
    <row r="95" spans="2:6" ht="12.75">
      <c r="B95" s="473" t="s">
        <v>633</v>
      </c>
      <c r="C95" s="495">
        <v>295231.92</v>
      </c>
      <c r="D95" s="495">
        <v>295231.92</v>
      </c>
      <c r="E95" s="625">
        <f t="shared" si="0"/>
        <v>0</v>
      </c>
      <c r="F95" s="295"/>
    </row>
    <row r="96" spans="2:6" ht="12.75">
      <c r="B96" s="473" t="s">
        <v>634</v>
      </c>
      <c r="C96" s="495">
        <v>77490</v>
      </c>
      <c r="D96" s="495">
        <v>77490</v>
      </c>
      <c r="E96" s="625">
        <f t="shared" si="0"/>
        <v>0</v>
      </c>
      <c r="F96" s="295"/>
    </row>
    <row r="97" spans="2:6" ht="12.75">
      <c r="B97" s="291" t="s">
        <v>496</v>
      </c>
      <c r="C97" s="495"/>
      <c r="D97" s="495"/>
      <c r="E97" s="295"/>
      <c r="F97" s="295"/>
    </row>
    <row r="98" spans="2:6" ht="12.75">
      <c r="B98" s="473" t="s">
        <v>635</v>
      </c>
      <c r="C98" s="495">
        <v>-165101.65</v>
      </c>
      <c r="D98" s="495">
        <v>-165101.65</v>
      </c>
      <c r="E98" s="625">
        <f aca="true" t="shared" si="1" ref="E98:E110">(+C98-D98)*-1</f>
        <v>0</v>
      </c>
      <c r="F98" s="295"/>
    </row>
    <row r="99" spans="2:6" ht="12.75">
      <c r="B99" s="473" t="s">
        <v>636</v>
      </c>
      <c r="C99" s="495">
        <v>-634862.73</v>
      </c>
      <c r="D99" s="495">
        <v>-634862.73</v>
      </c>
      <c r="E99" s="625">
        <f t="shared" si="1"/>
        <v>0</v>
      </c>
      <c r="F99" s="295"/>
    </row>
    <row r="100" spans="2:6" ht="12.75">
      <c r="B100" s="473" t="s">
        <v>637</v>
      </c>
      <c r="C100" s="495">
        <v>-19040.65</v>
      </c>
      <c r="D100" s="495">
        <v>-19040.65</v>
      </c>
      <c r="E100" s="625">
        <f t="shared" si="1"/>
        <v>0</v>
      </c>
      <c r="F100" s="295"/>
    </row>
    <row r="101" spans="2:6" ht="12.75">
      <c r="B101" s="473" t="s">
        <v>638</v>
      </c>
      <c r="C101" s="495">
        <v>-11691.99</v>
      </c>
      <c r="D101" s="495">
        <v>-11691.99</v>
      </c>
      <c r="E101" s="625">
        <f t="shared" si="1"/>
        <v>0</v>
      </c>
      <c r="F101" s="295"/>
    </row>
    <row r="102" spans="2:6" ht="12.75">
      <c r="B102" s="473" t="s">
        <v>639</v>
      </c>
      <c r="C102" s="495">
        <v>-1739.42</v>
      </c>
      <c r="D102" s="495">
        <v>-1739.42</v>
      </c>
      <c r="E102" s="625">
        <f t="shared" si="1"/>
        <v>0</v>
      </c>
      <c r="F102" s="295"/>
    </row>
    <row r="103" spans="2:6" ht="12.75">
      <c r="B103" s="473" t="s">
        <v>640</v>
      </c>
      <c r="C103" s="495">
        <v>-23435.72</v>
      </c>
      <c r="D103" s="495">
        <v>-23435.72</v>
      </c>
      <c r="E103" s="625">
        <f t="shared" si="1"/>
        <v>0</v>
      </c>
      <c r="F103" s="295"/>
    </row>
    <row r="104" spans="2:6" ht="12.75">
      <c r="B104" s="473" t="s">
        <v>641</v>
      </c>
      <c r="C104" s="495">
        <v>-359313.09</v>
      </c>
      <c r="D104" s="495">
        <v>-359313.09</v>
      </c>
      <c r="E104" s="625">
        <f t="shared" si="1"/>
        <v>0</v>
      </c>
      <c r="F104" s="295"/>
    </row>
    <row r="105" spans="2:6" ht="12.75">
      <c r="B105" s="473" t="s">
        <v>642</v>
      </c>
      <c r="C105" s="495">
        <v>-197030.67</v>
      </c>
      <c r="D105" s="495">
        <v>-197030.67</v>
      </c>
      <c r="E105" s="625">
        <f t="shared" si="1"/>
        <v>0</v>
      </c>
      <c r="F105" s="295"/>
    </row>
    <row r="106" spans="2:6" ht="12.75">
      <c r="B106" s="473" t="s">
        <v>766</v>
      </c>
      <c r="C106" s="473">
        <v>-514.89</v>
      </c>
      <c r="D106" s="473">
        <v>-514.89</v>
      </c>
      <c r="E106" s="625">
        <f t="shared" si="1"/>
        <v>0</v>
      </c>
      <c r="F106" s="295"/>
    </row>
    <row r="107" spans="2:6" ht="12.75">
      <c r="B107" s="473" t="s">
        <v>643</v>
      </c>
      <c r="C107" s="495">
        <v>-2160</v>
      </c>
      <c r="D107" s="495">
        <v>-2160</v>
      </c>
      <c r="E107" s="625">
        <f t="shared" si="1"/>
        <v>0</v>
      </c>
      <c r="F107" s="295"/>
    </row>
    <row r="108" spans="2:6" ht="12.75">
      <c r="B108" s="473" t="s">
        <v>644</v>
      </c>
      <c r="C108" s="495">
        <v>-16858.47</v>
      </c>
      <c r="D108" s="495">
        <v>-16858.47</v>
      </c>
      <c r="E108" s="625">
        <f t="shared" si="1"/>
        <v>0</v>
      </c>
      <c r="F108" s="295"/>
    </row>
    <row r="109" spans="2:6" ht="12.75">
      <c r="B109" s="473" t="s">
        <v>645</v>
      </c>
      <c r="C109" s="495">
        <v>-15537.14</v>
      </c>
      <c r="D109" s="495">
        <v>-15537.14</v>
      </c>
      <c r="E109" s="625">
        <f t="shared" si="1"/>
        <v>0</v>
      </c>
      <c r="F109" s="295"/>
    </row>
    <row r="110" spans="2:6" ht="12.75">
      <c r="B110" s="473" t="s">
        <v>646</v>
      </c>
      <c r="C110" s="495">
        <v>-28591.76</v>
      </c>
      <c r="D110" s="495">
        <v>-28591.76</v>
      </c>
      <c r="E110" s="625">
        <f t="shared" si="1"/>
        <v>0</v>
      </c>
      <c r="F110" s="295">
        <v>0</v>
      </c>
    </row>
    <row r="111" spans="2:6" ht="15">
      <c r="B111" s="490"/>
      <c r="C111" s="572"/>
      <c r="D111" s="296"/>
      <c r="E111" s="296"/>
      <c r="F111" s="296">
        <v>0</v>
      </c>
    </row>
    <row r="112" spans="3:6" ht="18" customHeight="1">
      <c r="C112" s="627">
        <f>SUM(C81:C96)-SUM(C98:C110)</f>
        <v>52962087.51</v>
      </c>
      <c r="D112" s="627">
        <f>SUM(D81:D96)-SUM(D98:D110)</f>
        <v>58108468.62</v>
      </c>
      <c r="E112" s="627">
        <f>SUM(E81:E96)-SUM(E98:E110)</f>
        <v>5146381.109999999</v>
      </c>
      <c r="F112" s="313"/>
    </row>
    <row r="115" spans="2:6" ht="21.75" customHeight="1">
      <c r="B115" s="287" t="s">
        <v>378</v>
      </c>
      <c r="C115" s="288" t="s">
        <v>301</v>
      </c>
      <c r="D115" s="288" t="s">
        <v>302</v>
      </c>
      <c r="E115" s="288" t="s">
        <v>303</v>
      </c>
      <c r="F115" s="288" t="s">
        <v>304</v>
      </c>
    </row>
    <row r="116" spans="2:6" ht="12.75">
      <c r="B116" s="289" t="s">
        <v>497</v>
      </c>
      <c r="C116" s="290"/>
      <c r="D116" s="290"/>
      <c r="E116" s="290"/>
      <c r="F116" s="290"/>
    </row>
    <row r="117" spans="2:6" ht="12.75">
      <c r="B117" s="291"/>
      <c r="C117" s="292"/>
      <c r="D117" s="292"/>
      <c r="E117" s="292"/>
      <c r="F117" s="292"/>
    </row>
    <row r="118" spans="2:6" ht="12.75">
      <c r="B118" s="291" t="s">
        <v>498</v>
      </c>
      <c r="C118" s="292"/>
      <c r="D118" s="292"/>
      <c r="E118" s="292"/>
      <c r="F118" s="292"/>
    </row>
    <row r="119" spans="2:6" ht="12.75">
      <c r="B119" s="473" t="s">
        <v>517</v>
      </c>
      <c r="C119" s="495">
        <v>13646.92</v>
      </c>
      <c r="D119" s="493">
        <v>13646.92</v>
      </c>
      <c r="E119" s="292"/>
      <c r="F119" s="292"/>
    </row>
    <row r="120" spans="2:6" ht="12.75">
      <c r="B120" s="473" t="s">
        <v>518</v>
      </c>
      <c r="C120" s="495">
        <v>-13646.88</v>
      </c>
      <c r="D120" s="495">
        <v>-13646.88</v>
      </c>
      <c r="E120" s="493"/>
      <c r="F120" s="292"/>
    </row>
    <row r="121" spans="2:6" ht="12.75">
      <c r="B121" s="291" t="s">
        <v>496</v>
      </c>
      <c r="C121" s="292"/>
      <c r="D121" s="292"/>
      <c r="E121" s="292"/>
      <c r="F121" s="292"/>
    </row>
    <row r="122" spans="2:6" ht="15">
      <c r="B122" s="490"/>
      <c r="C122" s="293"/>
      <c r="D122" s="293"/>
      <c r="E122" s="293"/>
      <c r="F122" s="293"/>
    </row>
    <row r="123" spans="3:6" ht="16.5" customHeight="1">
      <c r="C123" s="695">
        <f>SUM(C119:C122)</f>
        <v>0.040000000000873115</v>
      </c>
      <c r="D123" s="695">
        <f>SUM(D119:D122)</f>
        <v>0.040000000000873115</v>
      </c>
      <c r="E123" s="288"/>
      <c r="F123" s="313"/>
    </row>
    <row r="126" spans="2:3" ht="27" customHeight="1">
      <c r="B126" s="287" t="s">
        <v>379</v>
      </c>
      <c r="C126" s="288" t="s">
        <v>298</v>
      </c>
    </row>
    <row r="127" spans="2:3" ht="12.75">
      <c r="B127" s="289" t="s">
        <v>499</v>
      </c>
      <c r="C127" s="290"/>
    </row>
    <row r="128" spans="2:3" ht="12.75">
      <c r="B128" s="291"/>
      <c r="C128" s="292"/>
    </row>
    <row r="129" spans="2:3" ht="12.75">
      <c r="B129" s="17"/>
      <c r="C129" s="293"/>
    </row>
    <row r="130" ht="15" customHeight="1">
      <c r="C130" s="288">
        <f>SUM(C128:C129)</f>
        <v>0</v>
      </c>
    </row>
    <row r="131" ht="15">
      <c r="B131"/>
    </row>
    <row r="133" spans="2:4" ht="22.5" customHeight="1">
      <c r="B133" s="314" t="s">
        <v>381</v>
      </c>
      <c r="C133" s="315" t="s">
        <v>298</v>
      </c>
      <c r="D133" s="316" t="s">
        <v>380</v>
      </c>
    </row>
    <row r="134" spans="2:4" ht="12.75">
      <c r="B134" s="317"/>
      <c r="C134" s="318"/>
      <c r="D134" s="319"/>
    </row>
    <row r="135" spans="2:4" ht="12.75">
      <c r="B135" s="320"/>
      <c r="C135" s="321"/>
      <c r="D135" s="322"/>
    </row>
    <row r="136" spans="2:4" ht="12.75">
      <c r="B136" s="68"/>
      <c r="C136" s="323"/>
      <c r="D136" s="323"/>
    </row>
    <row r="137" spans="2:4" ht="12.75">
      <c r="B137" s="68"/>
      <c r="C137" s="323"/>
      <c r="D137" s="323"/>
    </row>
    <row r="138" spans="2:4" ht="12.75">
      <c r="B138" s="72"/>
      <c r="C138" s="324"/>
      <c r="D138" s="324"/>
    </row>
    <row r="139" spans="3:4" ht="14.25" customHeight="1">
      <c r="C139" s="288">
        <f>SUM(C137:C138)</f>
        <v>0</v>
      </c>
      <c r="D139" s="288"/>
    </row>
    <row r="141" ht="12.75">
      <c r="B141" s="19" t="s">
        <v>6</v>
      </c>
    </row>
    <row r="143" spans="2:6" ht="20.25" customHeight="1">
      <c r="B143" s="314" t="s">
        <v>765</v>
      </c>
      <c r="C143" s="315" t="s">
        <v>298</v>
      </c>
      <c r="D143" s="288" t="s">
        <v>382</v>
      </c>
      <c r="E143" s="288" t="s">
        <v>383</v>
      </c>
      <c r="F143" s="288" t="s">
        <v>384</v>
      </c>
    </row>
    <row r="144" spans="2:6" ht="12.75">
      <c r="B144" s="289"/>
      <c r="C144" s="312"/>
      <c r="D144" s="312"/>
      <c r="E144" s="312"/>
      <c r="F144" s="312"/>
    </row>
    <row r="145" spans="2:6" ht="12.75">
      <c r="B145" s="473" t="s">
        <v>877</v>
      </c>
      <c r="C145" s="495">
        <v>-135</v>
      </c>
      <c r="D145" s="295"/>
      <c r="E145" s="295"/>
      <c r="F145" s="295"/>
    </row>
    <row r="146" spans="2:6" ht="12.75">
      <c r="B146" s="473" t="s">
        <v>878</v>
      </c>
      <c r="C146" s="495">
        <v>3067.47</v>
      </c>
      <c r="D146" s="295"/>
      <c r="E146" s="295"/>
      <c r="F146" s="295"/>
    </row>
    <row r="147" spans="2:6" ht="12.75">
      <c r="B147" s="473" t="s">
        <v>879</v>
      </c>
      <c r="C147" s="495">
        <v>-466844.06</v>
      </c>
      <c r="D147" s="295"/>
      <c r="E147" s="295"/>
      <c r="F147" s="295"/>
    </row>
    <row r="148" spans="2:6" ht="12.75">
      <c r="B148" s="473" t="s">
        <v>880</v>
      </c>
      <c r="C148" s="495">
        <v>0.74</v>
      </c>
      <c r="D148" s="295"/>
      <c r="E148" s="295"/>
      <c r="F148" s="295"/>
    </row>
    <row r="149" spans="2:6" ht="12.75">
      <c r="B149" s="473" t="s">
        <v>881</v>
      </c>
      <c r="C149" s="495">
        <v>-0.27</v>
      </c>
      <c r="D149" s="295"/>
      <c r="E149" s="295"/>
      <c r="F149" s="295"/>
    </row>
    <row r="150" spans="2:6" ht="12.75">
      <c r="B150" s="473" t="s">
        <v>882</v>
      </c>
      <c r="C150" s="495">
        <v>-9.34</v>
      </c>
      <c r="D150" s="295"/>
      <c r="E150" s="295"/>
      <c r="F150" s="295"/>
    </row>
    <row r="151" spans="2:6" ht="12.75">
      <c r="B151" s="473" t="s">
        <v>883</v>
      </c>
      <c r="C151" s="495">
        <v>21467.92</v>
      </c>
      <c r="D151" s="295"/>
      <c r="E151" s="295"/>
      <c r="F151" s="295"/>
    </row>
    <row r="152" spans="2:6" ht="12.75">
      <c r="B152" s="473" t="s">
        <v>884</v>
      </c>
      <c r="C152" s="495">
        <v>3020.52</v>
      </c>
      <c r="D152" s="295"/>
      <c r="E152" s="295"/>
      <c r="F152" s="295"/>
    </row>
    <row r="153" spans="2:6" ht="12.75">
      <c r="B153" s="473" t="s">
        <v>885</v>
      </c>
      <c r="C153" s="495">
        <v>41627.42</v>
      </c>
      <c r="D153" s="295"/>
      <c r="E153" s="295"/>
      <c r="F153" s="295"/>
    </row>
    <row r="154" spans="2:6" ht="12.75">
      <c r="B154" s="473" t="s">
        <v>886</v>
      </c>
      <c r="C154" s="495">
        <v>9932.26</v>
      </c>
      <c r="D154" s="295"/>
      <c r="E154" s="295"/>
      <c r="F154" s="295"/>
    </row>
    <row r="155" spans="2:6" ht="12.75">
      <c r="B155" s="473" t="s">
        <v>887</v>
      </c>
      <c r="C155" s="495">
        <v>3050.4</v>
      </c>
      <c r="D155" s="295"/>
      <c r="E155" s="295"/>
      <c r="F155" s="295"/>
    </row>
    <row r="156" spans="2:6" ht="12.75">
      <c r="B156" s="473" t="s">
        <v>888</v>
      </c>
      <c r="C156" s="495">
        <v>32550.61</v>
      </c>
      <c r="D156" s="295"/>
      <c r="E156" s="295"/>
      <c r="F156" s="295"/>
    </row>
    <row r="157" spans="2:6" ht="12.75">
      <c r="B157" s="473" t="s">
        <v>889</v>
      </c>
      <c r="C157" s="495">
        <v>-12247.36</v>
      </c>
      <c r="D157" s="295"/>
      <c r="E157" s="295"/>
      <c r="F157" s="295"/>
    </row>
    <row r="158" spans="2:6" ht="12.75">
      <c r="B158" s="473" t="s">
        <v>890</v>
      </c>
      <c r="C158" s="495">
        <v>40.64</v>
      </c>
      <c r="D158" s="295"/>
      <c r="E158" s="295"/>
      <c r="F158" s="295"/>
    </row>
    <row r="159" spans="2:6" ht="12.75">
      <c r="B159" s="473" t="s">
        <v>891</v>
      </c>
      <c r="C159" s="495">
        <v>12574</v>
      </c>
      <c r="D159" s="295"/>
      <c r="E159" s="295"/>
      <c r="F159" s="295"/>
    </row>
    <row r="160" spans="2:6" ht="12.75">
      <c r="B160" s="473" t="s">
        <v>892</v>
      </c>
      <c r="C160" s="495">
        <v>6600.78</v>
      </c>
      <c r="D160" s="295"/>
      <c r="E160" s="295"/>
      <c r="F160" s="295"/>
    </row>
    <row r="161" spans="2:6" ht="12.75">
      <c r="B161" s="473" t="s">
        <v>893</v>
      </c>
      <c r="C161" s="495">
        <v>671198.93</v>
      </c>
      <c r="D161" s="295"/>
      <c r="E161" s="295"/>
      <c r="F161" s="295"/>
    </row>
    <row r="162" spans="2:6" ht="12.75">
      <c r="B162" s="473"/>
      <c r="C162" s="495"/>
      <c r="D162" s="295"/>
      <c r="E162" s="295"/>
      <c r="F162" s="295"/>
    </row>
    <row r="163" spans="2:6" ht="12.75">
      <c r="B163" s="473"/>
      <c r="C163" s="495"/>
      <c r="D163" s="295"/>
      <c r="E163" s="295"/>
      <c r="F163" s="295"/>
    </row>
    <row r="164" spans="2:6" ht="12.75">
      <c r="B164" s="496"/>
      <c r="C164" s="497"/>
      <c r="D164" s="296"/>
      <c r="E164" s="296"/>
      <c r="F164" s="296"/>
    </row>
    <row r="165" spans="3:6" ht="16.5" customHeight="1">
      <c r="C165" s="627">
        <f>SUM(C145:C164)</f>
        <v>325895.66000000003</v>
      </c>
      <c r="D165" s="288">
        <f>SUM(D163:D164)</f>
        <v>0</v>
      </c>
      <c r="E165" s="288">
        <f>SUM(E163:E164)</f>
        <v>0</v>
      </c>
      <c r="F165" s="288">
        <f>SUM(F163:F164)</f>
        <v>0</v>
      </c>
    </row>
    <row r="169" spans="2:5" ht="20.25" customHeight="1">
      <c r="B169" s="314" t="s">
        <v>386</v>
      </c>
      <c r="C169" s="315" t="s">
        <v>298</v>
      </c>
      <c r="D169" s="288" t="s">
        <v>385</v>
      </c>
      <c r="E169" s="288" t="s">
        <v>380</v>
      </c>
    </row>
    <row r="170" spans="2:5" ht="12.75">
      <c r="B170" s="325" t="s">
        <v>500</v>
      </c>
      <c r="C170" s="326"/>
      <c r="D170" s="327"/>
      <c r="E170" s="328"/>
    </row>
    <row r="171" spans="2:5" ht="12.75">
      <c r="B171" s="329"/>
      <c r="C171" s="330"/>
      <c r="D171" s="331"/>
      <c r="E171" s="332"/>
    </row>
    <row r="172" spans="2:5" ht="12.75">
      <c r="B172" s="333"/>
      <c r="C172" s="334"/>
      <c r="D172" s="335"/>
      <c r="E172" s="336"/>
    </row>
    <row r="173" spans="3:5" ht="16.5" customHeight="1">
      <c r="C173" s="288">
        <f>SUM(C171:C172)</f>
        <v>0</v>
      </c>
      <c r="D173" s="940"/>
      <c r="E173" s="941"/>
    </row>
    <row r="176" spans="2:5" ht="27.75" customHeight="1">
      <c r="B176" s="314" t="s">
        <v>387</v>
      </c>
      <c r="C176" s="315" t="s">
        <v>298</v>
      </c>
      <c r="D176" s="288" t="s">
        <v>385</v>
      </c>
      <c r="E176" s="288" t="s">
        <v>380</v>
      </c>
    </row>
    <row r="177" spans="2:5" ht="12.75">
      <c r="B177" s="325" t="s">
        <v>501</v>
      </c>
      <c r="C177" s="326"/>
      <c r="D177" s="327"/>
      <c r="E177" s="328"/>
    </row>
    <row r="178" spans="2:5" ht="12.75">
      <c r="B178" s="329"/>
      <c r="C178" s="330"/>
      <c r="D178" s="331"/>
      <c r="E178" s="332"/>
    </row>
    <row r="179" spans="2:5" ht="12.75">
      <c r="B179" s="333"/>
      <c r="C179" s="334"/>
      <c r="D179" s="335"/>
      <c r="E179" s="336"/>
    </row>
    <row r="180" spans="3:5" ht="15" customHeight="1">
      <c r="C180" s="288">
        <f>SUM(C178:C179)</f>
        <v>0</v>
      </c>
      <c r="D180" s="940"/>
      <c r="E180" s="941"/>
    </row>
    <row r="181" ht="15">
      <c r="B181"/>
    </row>
    <row r="183" spans="2:5" ht="24" customHeight="1">
      <c r="B183" s="314" t="s">
        <v>388</v>
      </c>
      <c r="C183" s="315" t="s">
        <v>298</v>
      </c>
      <c r="D183" s="288" t="s">
        <v>385</v>
      </c>
      <c r="E183" s="288" t="s">
        <v>380</v>
      </c>
    </row>
    <row r="184" spans="2:5" ht="12.75">
      <c r="B184" s="325" t="s">
        <v>502</v>
      </c>
      <c r="C184" s="326"/>
      <c r="D184" s="327"/>
      <c r="E184" s="328"/>
    </row>
    <row r="185" spans="2:5" ht="12.75">
      <c r="B185" s="329"/>
      <c r="C185" s="330"/>
      <c r="D185" s="331"/>
      <c r="E185" s="332"/>
    </row>
    <row r="186" spans="2:5" ht="12.75">
      <c r="B186" s="333"/>
      <c r="C186" s="334"/>
      <c r="D186" s="335"/>
      <c r="E186" s="336"/>
    </row>
    <row r="187" spans="3:5" ht="16.5" customHeight="1">
      <c r="C187" s="288">
        <f>SUM(C185:C186)</f>
        <v>0</v>
      </c>
      <c r="D187" s="940"/>
      <c r="E187" s="941"/>
    </row>
    <row r="190" spans="2:5" ht="24" customHeight="1">
      <c r="B190" s="314" t="s">
        <v>389</v>
      </c>
      <c r="C190" s="315" t="s">
        <v>298</v>
      </c>
      <c r="D190" s="337" t="s">
        <v>385</v>
      </c>
      <c r="E190" s="337" t="s">
        <v>307</v>
      </c>
    </row>
    <row r="191" spans="2:5" ht="12.75">
      <c r="B191" s="325" t="s">
        <v>503</v>
      </c>
      <c r="C191" s="290"/>
      <c r="D191" s="290">
        <v>0</v>
      </c>
      <c r="E191" s="290">
        <v>0</v>
      </c>
    </row>
    <row r="192" spans="2:5" ht="12.75">
      <c r="B192" s="473" t="s">
        <v>647</v>
      </c>
      <c r="C192" s="292">
        <v>0.02</v>
      </c>
      <c r="D192" s="292">
        <v>0</v>
      </c>
      <c r="E192" s="292">
        <v>0</v>
      </c>
    </row>
    <row r="193" spans="2:5" ht="12.75">
      <c r="B193" s="17"/>
      <c r="C193" s="18"/>
      <c r="D193" s="18">
        <v>0</v>
      </c>
      <c r="E193" s="18">
        <v>0</v>
      </c>
    </row>
    <row r="194" spans="3:5" ht="18.75" customHeight="1">
      <c r="C194" s="288">
        <f>SUM(C192:C193)</f>
        <v>0.02</v>
      </c>
      <c r="D194" s="940"/>
      <c r="E194" s="941"/>
    </row>
    <row r="202" ht="12.75">
      <c r="B202" s="19" t="s">
        <v>392</v>
      </c>
    </row>
    <row r="203" ht="12.75">
      <c r="B203" s="19"/>
    </row>
    <row r="204" ht="12.75">
      <c r="B204" s="19" t="s">
        <v>390</v>
      </c>
    </row>
    <row r="206" spans="2:5" ht="24" customHeight="1">
      <c r="B206" s="314" t="s">
        <v>305</v>
      </c>
      <c r="C206" s="339" t="s">
        <v>298</v>
      </c>
      <c r="D206" s="288" t="s">
        <v>306</v>
      </c>
      <c r="E206" s="288" t="s">
        <v>307</v>
      </c>
    </row>
    <row r="207" spans="2:5" ht="12.75">
      <c r="B207" s="473" t="s">
        <v>621</v>
      </c>
      <c r="C207" s="625">
        <v>23000</v>
      </c>
      <c r="D207" s="312"/>
      <c r="E207" s="312"/>
    </row>
    <row r="208" spans="2:5" ht="12.75">
      <c r="B208" s="473" t="s">
        <v>589</v>
      </c>
      <c r="C208" s="625">
        <v>25500</v>
      </c>
      <c r="D208" s="295"/>
      <c r="E208" s="295"/>
    </row>
    <row r="209" spans="2:5" ht="12.75">
      <c r="B209" s="473" t="s">
        <v>648</v>
      </c>
      <c r="C209" s="625">
        <v>48175</v>
      </c>
      <c r="D209" s="295"/>
      <c r="E209" s="295"/>
    </row>
    <row r="210" spans="2:5" ht="12.75">
      <c r="B210" s="473" t="s">
        <v>894</v>
      </c>
      <c r="C210" s="625">
        <v>1080</v>
      </c>
      <c r="D210" s="295"/>
      <c r="E210" s="295"/>
    </row>
    <row r="211" spans="2:5" ht="12.75">
      <c r="B211" s="473" t="s">
        <v>649</v>
      </c>
      <c r="C211" s="625">
        <v>155.69</v>
      </c>
      <c r="D211" s="295"/>
      <c r="E211" s="295"/>
    </row>
    <row r="212" spans="2:5" ht="12.75">
      <c r="B212" s="473" t="s">
        <v>895</v>
      </c>
      <c r="C212" s="625">
        <v>8000</v>
      </c>
      <c r="D212" s="295"/>
      <c r="E212" s="295"/>
    </row>
    <row r="213" spans="2:5" ht="12.75">
      <c r="B213" s="473" t="s">
        <v>741</v>
      </c>
      <c r="C213" s="620"/>
      <c r="D213" s="295"/>
      <c r="E213" s="295"/>
    </row>
    <row r="214" spans="2:5" ht="12.75">
      <c r="B214" s="473" t="s">
        <v>767</v>
      </c>
      <c r="C214" s="620"/>
      <c r="D214" s="295"/>
      <c r="E214" s="295"/>
    </row>
    <row r="215" spans="2:5" ht="12.75">
      <c r="B215" s="473" t="s">
        <v>733</v>
      </c>
      <c r="C215" s="619"/>
      <c r="D215" s="295"/>
      <c r="E215" s="295"/>
    </row>
    <row r="216" spans="2:5" ht="12.75">
      <c r="B216" s="473" t="s">
        <v>590</v>
      </c>
      <c r="C216" s="625">
        <v>3430596.71</v>
      </c>
      <c r="D216" s="295"/>
      <c r="E216" s="295"/>
    </row>
    <row r="217" spans="2:5" ht="12.75">
      <c r="B217" s="473" t="s">
        <v>650</v>
      </c>
      <c r="C217" s="625">
        <v>237503.49</v>
      </c>
      <c r="D217" s="295"/>
      <c r="E217" s="295"/>
    </row>
    <row r="218" spans="2:5" ht="12.75">
      <c r="B218" s="473" t="s">
        <v>651</v>
      </c>
      <c r="C218" s="625">
        <v>217131.8</v>
      </c>
      <c r="D218" s="295"/>
      <c r="E218" s="295"/>
    </row>
    <row r="219" spans="2:5" ht="12.75">
      <c r="B219" s="473" t="s">
        <v>591</v>
      </c>
      <c r="C219" s="625">
        <v>2933028.52</v>
      </c>
      <c r="D219" s="295"/>
      <c r="E219" s="295"/>
    </row>
    <row r="220" spans="2:5" ht="12.75">
      <c r="B220" s="473" t="s">
        <v>592</v>
      </c>
      <c r="C220" s="625">
        <v>500334.82</v>
      </c>
      <c r="D220" s="295"/>
      <c r="E220" s="295"/>
    </row>
    <row r="221" spans="2:5" ht="12.75">
      <c r="B221" s="473" t="s">
        <v>519</v>
      </c>
      <c r="C221" s="625">
        <v>1293257.73</v>
      </c>
      <c r="D221" s="295"/>
      <c r="E221" s="295"/>
    </row>
    <row r="222" spans="2:5" ht="12.75">
      <c r="B222" s="473" t="s">
        <v>740</v>
      </c>
      <c r="C222" s="625">
        <v>15000</v>
      </c>
      <c r="D222" s="295"/>
      <c r="E222" s="295"/>
    </row>
    <row r="223" spans="2:5" ht="12.75">
      <c r="B223" s="496"/>
      <c r="C223" s="562"/>
      <c r="D223" s="296"/>
      <c r="E223" s="296"/>
    </row>
    <row r="224" spans="3:5" ht="15.75" customHeight="1">
      <c r="C224" s="627">
        <f>SUM(C207:C223)</f>
        <v>8732763.76</v>
      </c>
      <c r="D224" s="940"/>
      <c r="E224" s="941"/>
    </row>
    <row r="225" ht="12.75">
      <c r="F225" s="666"/>
    </row>
    <row r="227" spans="2:5" ht="24.75" customHeight="1">
      <c r="B227" s="338" t="s">
        <v>407</v>
      </c>
      <c r="C227" s="339" t="s">
        <v>298</v>
      </c>
      <c r="D227" s="288" t="s">
        <v>306</v>
      </c>
      <c r="E227" s="288" t="s">
        <v>307</v>
      </c>
    </row>
    <row r="228" spans="2:5" ht="25.5">
      <c r="B228" s="491" t="s">
        <v>504</v>
      </c>
      <c r="C228" s="312"/>
      <c r="D228" s="312"/>
      <c r="E228" s="312"/>
    </row>
    <row r="229" spans="2:5" ht="12.75">
      <c r="B229" s="628" t="s">
        <v>742</v>
      </c>
      <c r="C229" s="295">
        <v>7.87</v>
      </c>
      <c r="D229" s="295"/>
      <c r="E229" s="295"/>
    </row>
    <row r="230" spans="2:5" ht="12.75">
      <c r="B230" s="628"/>
      <c r="C230" s="295"/>
      <c r="D230" s="295"/>
      <c r="E230" s="295"/>
    </row>
    <row r="231" spans="2:5" ht="12.75">
      <c r="B231" s="17"/>
      <c r="C231" s="296"/>
      <c r="D231" s="296"/>
      <c r="E231" s="296"/>
    </row>
    <row r="232" spans="3:5" ht="16.5" customHeight="1">
      <c r="C232" s="629">
        <f>SUM(C229:C231)</f>
        <v>7.87</v>
      </c>
      <c r="D232" s="940"/>
      <c r="E232" s="941"/>
    </row>
    <row r="236" ht="12.75">
      <c r="B236" s="19" t="s">
        <v>79</v>
      </c>
    </row>
    <row r="238" spans="2:5" ht="26.25" customHeight="1">
      <c r="B238" s="338" t="s">
        <v>308</v>
      </c>
      <c r="C238" s="339" t="s">
        <v>298</v>
      </c>
      <c r="D238" s="288" t="s">
        <v>309</v>
      </c>
      <c r="E238" s="288" t="s">
        <v>310</v>
      </c>
    </row>
    <row r="239" spans="2:5" ht="12.75">
      <c r="B239" s="289" t="s">
        <v>505</v>
      </c>
      <c r="C239" s="312"/>
      <c r="D239" s="312"/>
      <c r="E239" s="312">
        <v>0</v>
      </c>
    </row>
    <row r="240" spans="2:5" ht="12.75">
      <c r="B240" s="473" t="s">
        <v>896</v>
      </c>
      <c r="C240" s="495">
        <v>5041459.82</v>
      </c>
      <c r="D240" s="630">
        <f aca="true" t="shared" si="2" ref="D240:D275">(+C240/$C$278)*100</f>
        <v>66.06556790249009</v>
      </c>
      <c r="E240" s="295"/>
    </row>
    <row r="241" spans="2:5" ht="12.75">
      <c r="B241" s="473" t="s">
        <v>897</v>
      </c>
      <c r="C241" s="495">
        <v>679384.78</v>
      </c>
      <c r="D241" s="630">
        <f t="shared" si="2"/>
        <v>8.902965196102326</v>
      </c>
      <c r="E241" s="295"/>
    </row>
    <row r="242" spans="2:5" ht="12.75">
      <c r="B242" s="473" t="s">
        <v>520</v>
      </c>
      <c r="C242" s="495">
        <v>492769.76</v>
      </c>
      <c r="D242" s="630">
        <f t="shared" si="2"/>
        <v>6.457477635827661</v>
      </c>
      <c r="E242" s="295"/>
    </row>
    <row r="243" spans="2:5" ht="12.75">
      <c r="B243" s="473" t="s">
        <v>593</v>
      </c>
      <c r="C243" s="495">
        <v>188075.29</v>
      </c>
      <c r="D243" s="630">
        <f t="shared" si="2"/>
        <v>2.4646235983044122</v>
      </c>
      <c r="E243" s="295"/>
    </row>
    <row r="244" spans="2:5" ht="12.75">
      <c r="B244" s="473" t="s">
        <v>898</v>
      </c>
      <c r="C244" s="495">
        <v>192876.52</v>
      </c>
      <c r="D244" s="630">
        <f t="shared" si="2"/>
        <v>2.5275410860769267</v>
      </c>
      <c r="E244" s="295"/>
    </row>
    <row r="245" spans="2:5" ht="12.75">
      <c r="B245" s="473" t="s">
        <v>521</v>
      </c>
      <c r="C245" s="495">
        <v>378712.1</v>
      </c>
      <c r="D245" s="630">
        <f t="shared" si="2"/>
        <v>4.9628145123339715</v>
      </c>
      <c r="E245" s="295"/>
    </row>
    <row r="246" spans="2:5" ht="12.75">
      <c r="B246" s="473" t="s">
        <v>594</v>
      </c>
      <c r="C246" s="495">
        <v>5389.6</v>
      </c>
      <c r="D246" s="630">
        <f t="shared" si="2"/>
        <v>0.07062775415856842</v>
      </c>
      <c r="E246" s="295"/>
    </row>
    <row r="247" spans="2:5" ht="12.75">
      <c r="B247" s="473" t="s">
        <v>595</v>
      </c>
      <c r="C247" s="495">
        <v>10762.51</v>
      </c>
      <c r="D247" s="630">
        <f t="shared" si="2"/>
        <v>0.14103679501431166</v>
      </c>
      <c r="E247" s="295"/>
    </row>
    <row r="248" spans="2:5" ht="12.75">
      <c r="B248" s="473" t="s">
        <v>899</v>
      </c>
      <c r="C248" s="495">
        <v>35.99</v>
      </c>
      <c r="D248" s="630">
        <f t="shared" si="2"/>
        <v>0.00047162922520537284</v>
      </c>
      <c r="E248" s="295"/>
    </row>
    <row r="249" spans="2:5" ht="12.75">
      <c r="B249" s="473" t="s">
        <v>522</v>
      </c>
      <c r="C249" s="495">
        <v>5627.53</v>
      </c>
      <c r="D249" s="630">
        <f t="shared" si="2"/>
        <v>0.07374569640789085</v>
      </c>
      <c r="E249" s="295"/>
    </row>
    <row r="250" spans="2:5" ht="12.75">
      <c r="B250" s="473" t="s">
        <v>900</v>
      </c>
      <c r="C250" s="495">
        <v>600.88</v>
      </c>
      <c r="D250" s="630">
        <f t="shared" si="2"/>
        <v>0.007874203079783395</v>
      </c>
      <c r="E250" s="295"/>
    </row>
    <row r="251" spans="2:5" ht="12.75">
      <c r="B251" s="473" t="s">
        <v>596</v>
      </c>
      <c r="C251" s="495">
        <v>44313.6</v>
      </c>
      <c r="D251" s="630">
        <f t="shared" si="2"/>
        <v>0.5807054413465076</v>
      </c>
      <c r="E251" s="295"/>
    </row>
    <row r="252" spans="2:5" ht="12.75">
      <c r="B252" s="473" t="s">
        <v>901</v>
      </c>
      <c r="C252" s="495">
        <v>17669.57</v>
      </c>
      <c r="D252" s="630">
        <f t="shared" si="2"/>
        <v>0.23155003080889408</v>
      </c>
      <c r="E252" s="295"/>
    </row>
    <row r="253" spans="2:5" ht="12.75">
      <c r="B253" s="473" t="s">
        <v>902</v>
      </c>
      <c r="C253" s="495">
        <v>1863.5</v>
      </c>
      <c r="D253" s="630">
        <f t="shared" si="2"/>
        <v>0.024420146184223734</v>
      </c>
      <c r="E253" s="295"/>
    </row>
    <row r="254" spans="2:5" ht="12.75">
      <c r="B254" s="473" t="s">
        <v>903</v>
      </c>
      <c r="C254" s="495">
        <v>45995.03</v>
      </c>
      <c r="D254" s="630">
        <f t="shared" si="2"/>
        <v>0.6027396599665984</v>
      </c>
      <c r="E254" s="295"/>
    </row>
    <row r="255" spans="2:5" ht="12.75">
      <c r="B255" s="473" t="s">
        <v>734</v>
      </c>
      <c r="C255" s="495">
        <v>5652.08</v>
      </c>
      <c r="D255" s="630">
        <f t="shared" si="2"/>
        <v>0.07406741070293925</v>
      </c>
      <c r="E255" s="295"/>
    </row>
    <row r="256" spans="2:5" ht="12.75">
      <c r="B256" s="473" t="s">
        <v>523</v>
      </c>
      <c r="C256" s="495">
        <v>33559.65</v>
      </c>
      <c r="D256" s="630">
        <f t="shared" si="2"/>
        <v>0.4397808204407749</v>
      </c>
      <c r="E256" s="295"/>
    </row>
    <row r="257" spans="2:5" ht="12.75">
      <c r="B257" s="473" t="s">
        <v>597</v>
      </c>
      <c r="C257" s="495">
        <v>11340.69</v>
      </c>
      <c r="D257" s="630">
        <f t="shared" si="2"/>
        <v>0.14861352703512976</v>
      </c>
      <c r="E257" s="295"/>
    </row>
    <row r="258" spans="2:5" ht="12.75">
      <c r="B258" s="473" t="s">
        <v>904</v>
      </c>
      <c r="C258" s="495">
        <v>78182.29</v>
      </c>
      <c r="D258" s="630">
        <f t="shared" si="2"/>
        <v>1.0245360616138306</v>
      </c>
      <c r="E258" s="295"/>
    </row>
    <row r="259" spans="2:5" ht="12.75">
      <c r="B259" s="473" t="s">
        <v>905</v>
      </c>
      <c r="C259" s="495">
        <v>747</v>
      </c>
      <c r="D259" s="630">
        <f t="shared" si="2"/>
        <v>0.009789025596788372</v>
      </c>
      <c r="E259" s="295"/>
    </row>
    <row r="260" spans="2:5" ht="12.75">
      <c r="B260" s="473" t="s">
        <v>598</v>
      </c>
      <c r="C260" s="473">
        <v>836</v>
      </c>
      <c r="D260" s="630">
        <f t="shared" si="2"/>
        <v>0.010955321819163425</v>
      </c>
      <c r="E260" s="295"/>
    </row>
    <row r="261" spans="2:5" ht="12.75">
      <c r="B261" s="473" t="s">
        <v>906</v>
      </c>
      <c r="C261" s="495">
        <v>4976.4</v>
      </c>
      <c r="D261" s="630">
        <f t="shared" si="2"/>
        <v>0.06521299461828332</v>
      </c>
      <c r="E261" s="295"/>
    </row>
    <row r="262" spans="2:5" ht="12.75">
      <c r="B262" s="473" t="s">
        <v>735</v>
      </c>
      <c r="C262" s="495">
        <v>3780</v>
      </c>
      <c r="D262" s="630">
        <f t="shared" si="2"/>
        <v>0.04953482832109778</v>
      </c>
      <c r="E262" s="295"/>
    </row>
    <row r="263" spans="2:5" ht="12.75">
      <c r="B263" s="473" t="s">
        <v>907</v>
      </c>
      <c r="C263" s="495">
        <v>1407.08</v>
      </c>
      <c r="D263" s="630">
        <f t="shared" si="2"/>
        <v>0.018439012231230227</v>
      </c>
      <c r="E263" s="295"/>
    </row>
    <row r="264" spans="2:5" ht="12.75">
      <c r="B264" s="473" t="s">
        <v>524</v>
      </c>
      <c r="C264" s="495">
        <v>18955.55</v>
      </c>
      <c r="D264" s="630">
        <f t="shared" si="2"/>
        <v>0.24840209391057805</v>
      </c>
      <c r="E264" s="295"/>
    </row>
    <row r="265" spans="2:5" ht="12.75">
      <c r="B265" s="473" t="s">
        <v>908</v>
      </c>
      <c r="C265" s="495">
        <v>4403.8</v>
      </c>
      <c r="D265" s="630">
        <f t="shared" si="2"/>
        <v>0.05770938543927259</v>
      </c>
      <c r="E265" s="295"/>
    </row>
    <row r="266" spans="2:5" ht="12.75">
      <c r="B266" s="473" t="s">
        <v>599</v>
      </c>
      <c r="C266" s="495">
        <v>4750.24</v>
      </c>
      <c r="D266" s="630">
        <f t="shared" si="2"/>
        <v>0.06224929176825701</v>
      </c>
      <c r="E266" s="295"/>
    </row>
    <row r="267" spans="2:5" ht="12.75">
      <c r="B267" s="473" t="s">
        <v>600</v>
      </c>
      <c r="C267" s="495">
        <v>11462.51</v>
      </c>
      <c r="D267" s="630">
        <f t="shared" si="2"/>
        <v>0.1502099113700705</v>
      </c>
      <c r="E267" s="295"/>
    </row>
    <row r="268" spans="2:5" ht="12.75">
      <c r="B268" s="473" t="s">
        <v>601</v>
      </c>
      <c r="C268" s="495">
        <v>22732.01</v>
      </c>
      <c r="D268" s="630">
        <f t="shared" si="2"/>
        <v>0.29789053247181957</v>
      </c>
      <c r="E268" s="295"/>
    </row>
    <row r="269" spans="2:5" ht="12.75">
      <c r="B269" s="473" t="s">
        <v>909</v>
      </c>
      <c r="C269" s="495">
        <v>2205.96</v>
      </c>
      <c r="D269" s="630">
        <f t="shared" si="2"/>
        <v>0.0289078967944997</v>
      </c>
      <c r="E269" s="295"/>
    </row>
    <row r="270" spans="2:5" ht="12.75">
      <c r="B270" s="473" t="s">
        <v>602</v>
      </c>
      <c r="C270" s="495">
        <v>33425.34</v>
      </c>
      <c r="D270" s="630">
        <f t="shared" si="2"/>
        <v>0.43802076150114344</v>
      </c>
      <c r="E270" s="295"/>
    </row>
    <row r="271" spans="2:5" ht="12.75">
      <c r="B271" s="473" t="s">
        <v>622</v>
      </c>
      <c r="C271" s="495">
        <v>40313.8</v>
      </c>
      <c r="D271" s="630">
        <f t="shared" si="2"/>
        <v>0.5282902544897016</v>
      </c>
      <c r="E271" s="295"/>
    </row>
    <row r="272" spans="2:5" ht="12.75">
      <c r="B272" s="473" t="s">
        <v>603</v>
      </c>
      <c r="C272" s="495">
        <v>1442.2</v>
      </c>
      <c r="D272" s="630">
        <f t="shared" si="2"/>
        <v>0.018899240583250588</v>
      </c>
      <c r="E272" s="295"/>
    </row>
    <row r="273" spans="2:5" ht="12.75">
      <c r="B273" s="473" t="s">
        <v>604</v>
      </c>
      <c r="C273" s="495">
        <v>10433.89</v>
      </c>
      <c r="D273" s="630">
        <f t="shared" si="2"/>
        <v>0.13673041001884098</v>
      </c>
      <c r="E273" s="295"/>
    </row>
    <row r="274" spans="2:5" ht="12.75">
      <c r="B274" s="473" t="s">
        <v>525</v>
      </c>
      <c r="C274" s="495">
        <v>125712</v>
      </c>
      <c r="D274" s="630">
        <f t="shared" si="2"/>
        <v>1.6473868618787948</v>
      </c>
      <c r="E274" s="295"/>
    </row>
    <row r="275" spans="2:5" ht="12.75">
      <c r="B275" s="473" t="s">
        <v>910</v>
      </c>
      <c r="C275" s="495">
        <v>109139.48</v>
      </c>
      <c r="D275" s="630">
        <f t="shared" si="2"/>
        <v>1.4302130700671651</v>
      </c>
      <c r="E275" s="295"/>
    </row>
    <row r="276" spans="2:5" ht="12.75">
      <c r="B276" s="473"/>
      <c r="C276" s="495"/>
      <c r="D276" s="630"/>
      <c r="E276" s="295"/>
    </row>
    <row r="277" spans="2:5" ht="12.75">
      <c r="B277" s="473"/>
      <c r="C277" s="497"/>
      <c r="D277" s="630"/>
      <c r="E277" s="295"/>
    </row>
    <row r="278" spans="2:5" ht="15.75" customHeight="1">
      <c r="B278" s="496"/>
      <c r="C278" s="627">
        <f>SUM(C240:C277)</f>
        <v>7630994.45</v>
      </c>
      <c r="D278" s="631">
        <f>SUM(D240:D277)</f>
        <v>100.00000000000001</v>
      </c>
      <c r="E278" s="288"/>
    </row>
    <row r="281" spans="2:7" ht="12.75">
      <c r="B281" s="505"/>
      <c r="C281" s="505"/>
      <c r="D281" s="505"/>
      <c r="E281" s="505"/>
      <c r="F281" s="505"/>
      <c r="G281" s="505"/>
    </row>
    <row r="282" spans="2:7" ht="12.75">
      <c r="B282" s="506" t="s">
        <v>393</v>
      </c>
      <c r="C282" s="505"/>
      <c r="D282" s="505"/>
      <c r="E282" s="505"/>
      <c r="F282" s="505"/>
      <c r="G282" s="505"/>
    </row>
    <row r="283" spans="2:7" ht="12.75">
      <c r="B283" s="505"/>
      <c r="C283" s="505"/>
      <c r="D283" s="505"/>
      <c r="E283" s="505"/>
      <c r="F283" s="505"/>
      <c r="G283" s="505"/>
    </row>
    <row r="284" spans="2:7" ht="28.5" customHeight="1">
      <c r="B284" s="314" t="s">
        <v>394</v>
      </c>
      <c r="C284" s="315" t="s">
        <v>301</v>
      </c>
      <c r="D284" s="337" t="s">
        <v>302</v>
      </c>
      <c r="E284" s="337" t="s">
        <v>311</v>
      </c>
      <c r="F284" s="755" t="s">
        <v>365</v>
      </c>
      <c r="G284" s="315" t="s">
        <v>385</v>
      </c>
    </row>
    <row r="285" spans="2:7" ht="12.75">
      <c r="B285" s="507" t="s">
        <v>506</v>
      </c>
      <c r="C285" s="508"/>
      <c r="D285" s="508"/>
      <c r="E285" s="508">
        <v>0</v>
      </c>
      <c r="F285" s="508">
        <v>0</v>
      </c>
      <c r="G285" s="509">
        <v>0</v>
      </c>
    </row>
    <row r="286" spans="2:7" ht="12.75">
      <c r="B286" s="510" t="s">
        <v>526</v>
      </c>
      <c r="C286" s="495">
        <v>711770.49</v>
      </c>
      <c r="D286" s="502">
        <v>7947600</v>
      </c>
      <c r="E286" s="495">
        <f>+D286-C286</f>
        <v>7235829.51</v>
      </c>
      <c r="F286" s="513"/>
      <c r="G286" s="514"/>
    </row>
    <row r="287" spans="2:7" ht="12.75">
      <c r="B287" s="510" t="s">
        <v>527</v>
      </c>
      <c r="C287" s="495">
        <v>10232253.47</v>
      </c>
      <c r="D287" s="502">
        <v>26059270.24</v>
      </c>
      <c r="E287" s="495">
        <f aca="true" t="shared" si="3" ref="E287:E292">+D287-C287</f>
        <v>15827016.769999998</v>
      </c>
      <c r="F287" s="513"/>
      <c r="G287" s="514"/>
    </row>
    <row r="288" spans="2:7" ht="12.75">
      <c r="B288" s="510" t="s">
        <v>528</v>
      </c>
      <c r="C288" s="495">
        <v>3034861</v>
      </c>
      <c r="D288" s="502">
        <v>3034861</v>
      </c>
      <c r="E288" s="495">
        <f t="shared" si="3"/>
        <v>0</v>
      </c>
      <c r="F288" s="513"/>
      <c r="G288" s="514"/>
    </row>
    <row r="289" spans="2:7" ht="12.75">
      <c r="B289" s="510" t="s">
        <v>529</v>
      </c>
      <c r="C289" s="495">
        <v>7588373.8</v>
      </c>
      <c r="D289" s="502">
        <v>7588373.8</v>
      </c>
      <c r="E289" s="495">
        <f t="shared" si="3"/>
        <v>0</v>
      </c>
      <c r="F289" s="513"/>
      <c r="G289" s="514"/>
    </row>
    <row r="290" spans="2:7" ht="12.75">
      <c r="B290" s="510" t="s">
        <v>530</v>
      </c>
      <c r="C290" s="495">
        <v>550500</v>
      </c>
      <c r="D290" s="502">
        <v>550500</v>
      </c>
      <c r="E290" s="495">
        <f t="shared" si="3"/>
        <v>0</v>
      </c>
      <c r="F290" s="513"/>
      <c r="G290" s="514"/>
    </row>
    <row r="291" spans="2:7" ht="12.75">
      <c r="B291" s="473" t="s">
        <v>652</v>
      </c>
      <c r="C291" s="512">
        <v>896152.95</v>
      </c>
      <c r="D291" s="502">
        <v>1607923.44</v>
      </c>
      <c r="E291" s="495">
        <f t="shared" si="3"/>
        <v>711770.49</v>
      </c>
      <c r="F291" s="513"/>
      <c r="G291" s="514"/>
    </row>
    <row r="292" spans="2:7" ht="12.75">
      <c r="B292" s="496" t="s">
        <v>653</v>
      </c>
      <c r="C292" s="523">
        <v>33907194.44</v>
      </c>
      <c r="D292" s="562">
        <v>44139447.91</v>
      </c>
      <c r="E292" s="495">
        <f t="shared" si="3"/>
        <v>10232253.469999999</v>
      </c>
      <c r="F292" s="515"/>
      <c r="G292" s="516"/>
    </row>
    <row r="293" spans="2:7" ht="19.5" customHeight="1">
      <c r="B293" s="505"/>
      <c r="C293" s="627">
        <f>SUM(C286:C292)</f>
        <v>56921106.15</v>
      </c>
      <c r="D293" s="627">
        <f>SUM(D286:D292)</f>
        <v>90927976.38999999</v>
      </c>
      <c r="E293" s="627">
        <f>SUM(E286:E292)</f>
        <v>34006870.239999995</v>
      </c>
      <c r="F293" s="288"/>
      <c r="G293" s="288"/>
    </row>
    <row r="294" spans="2:7" ht="12.75">
      <c r="B294" s="505"/>
      <c r="C294" s="505"/>
      <c r="D294" s="505"/>
      <c r="E294" s="505"/>
      <c r="F294" s="505"/>
      <c r="G294" s="505"/>
    </row>
    <row r="295" s="505" customFormat="1" ht="12.75"/>
    <row r="296" spans="2:6" s="505" customFormat="1" ht="12.75">
      <c r="B296" s="522"/>
      <c r="C296" s="522"/>
      <c r="D296" s="522"/>
      <c r="E296" s="522"/>
      <c r="F296" s="522"/>
    </row>
    <row r="297" spans="2:6" s="505" customFormat="1" ht="27" customHeight="1">
      <c r="B297" s="338" t="s">
        <v>395</v>
      </c>
      <c r="C297" s="339" t="s">
        <v>301</v>
      </c>
      <c r="D297" s="288" t="s">
        <v>302</v>
      </c>
      <c r="E297" s="288" t="s">
        <v>311</v>
      </c>
      <c r="F297" s="755" t="s">
        <v>385</v>
      </c>
    </row>
    <row r="298" spans="2:6" s="505" customFormat="1" ht="14.25" customHeight="1">
      <c r="B298" s="546" t="s">
        <v>608</v>
      </c>
      <c r="C298" s="634"/>
      <c r="D298" s="772"/>
      <c r="E298" s="772">
        <f>-C298+D298</f>
        <v>0</v>
      </c>
      <c r="F298" s="547"/>
    </row>
    <row r="299" spans="2:6" s="505" customFormat="1" ht="14.25" customHeight="1">
      <c r="B299" s="473" t="s">
        <v>912</v>
      </c>
      <c r="C299" s="634">
        <v>-2913049.99</v>
      </c>
      <c r="D299" s="772">
        <v>1101777.18</v>
      </c>
      <c r="E299" s="772">
        <f aca="true" t="shared" si="4" ref="E299:E307">-C299+D299</f>
        <v>4014827.17</v>
      </c>
      <c r="F299" s="495"/>
    </row>
    <row r="300" spans="2:6" s="505" customFormat="1" ht="12.75">
      <c r="B300" s="473" t="s">
        <v>531</v>
      </c>
      <c r="C300" s="634">
        <v>-15804883.18</v>
      </c>
      <c r="D300" s="772">
        <v>-15804883.18</v>
      </c>
      <c r="E300" s="772">
        <f t="shared" si="4"/>
        <v>0</v>
      </c>
      <c r="F300" s="513"/>
    </row>
    <row r="301" spans="2:6" s="505" customFormat="1" ht="15">
      <c r="B301" s="473" t="s">
        <v>654</v>
      </c>
      <c r="C301" s="771">
        <v>-16749257.86</v>
      </c>
      <c r="D301" s="772">
        <v>-16749257.86</v>
      </c>
      <c r="E301" s="772">
        <f t="shared" si="4"/>
        <v>0</v>
      </c>
      <c r="F301" s="513"/>
    </row>
    <row r="302" spans="2:6" s="505" customFormat="1" ht="15">
      <c r="B302" s="473" t="s">
        <v>911</v>
      </c>
      <c r="C302" s="771">
        <v>0</v>
      </c>
      <c r="D302" s="772">
        <v>-3245128.33</v>
      </c>
      <c r="E302" s="772">
        <f t="shared" si="4"/>
        <v>-3245128.33</v>
      </c>
      <c r="F302" s="513"/>
    </row>
    <row r="303" spans="2:6" s="505" customFormat="1" ht="12.75">
      <c r="B303" s="473" t="s">
        <v>605</v>
      </c>
      <c r="C303" s="634">
        <v>378298.88</v>
      </c>
      <c r="D303" s="772">
        <v>596075.88</v>
      </c>
      <c r="E303" s="772">
        <f t="shared" si="4"/>
        <v>217777</v>
      </c>
      <c r="F303" s="513"/>
    </row>
    <row r="304" spans="2:6" s="505" customFormat="1" ht="15">
      <c r="B304" s="473" t="s">
        <v>655</v>
      </c>
      <c r="C304" s="771">
        <v>360196.66</v>
      </c>
      <c r="D304" s="772">
        <v>474498</v>
      </c>
      <c r="E304" s="772">
        <f t="shared" si="4"/>
        <v>114301.34000000003</v>
      </c>
      <c r="F304" s="513"/>
    </row>
    <row r="305" spans="2:6" s="505" customFormat="1" ht="12.75">
      <c r="B305" s="473" t="s">
        <v>606</v>
      </c>
      <c r="C305" s="634">
        <v>6807175.08</v>
      </c>
      <c r="D305" s="772">
        <v>6807175.08</v>
      </c>
      <c r="E305" s="772">
        <f t="shared" si="4"/>
        <v>0</v>
      </c>
      <c r="F305" s="513"/>
    </row>
    <row r="306" spans="2:6" s="505" customFormat="1" ht="12.75">
      <c r="B306" s="473" t="s">
        <v>607</v>
      </c>
      <c r="C306" s="634">
        <v>24186913.48</v>
      </c>
      <c r="D306" s="772">
        <v>24186913.48</v>
      </c>
      <c r="E306" s="772">
        <f t="shared" si="4"/>
        <v>0</v>
      </c>
      <c r="F306" s="513"/>
    </row>
    <row r="307" spans="2:6" s="505" customFormat="1" ht="12.75">
      <c r="B307" s="496" t="s">
        <v>623</v>
      </c>
      <c r="C307" s="770">
        <v>1842407.63</v>
      </c>
      <c r="D307" s="772">
        <v>1842407.63</v>
      </c>
      <c r="E307" s="772">
        <f t="shared" si="4"/>
        <v>0</v>
      </c>
      <c r="F307" s="513"/>
    </row>
    <row r="308" spans="3:6" s="505" customFormat="1" ht="20.25" customHeight="1">
      <c r="C308" s="627">
        <f>SUM(C298:C307)</f>
        <v>-1892199.3000000035</v>
      </c>
      <c r="D308" s="627">
        <f>SUM(D298:D307)</f>
        <v>-790422.1199999964</v>
      </c>
      <c r="E308" s="627">
        <f>SUM(E298:E307)</f>
        <v>1101777.18</v>
      </c>
      <c r="F308" s="288"/>
    </row>
    <row r="309" spans="3:6" s="505" customFormat="1" ht="20.25" customHeight="1">
      <c r="C309" s="632"/>
      <c r="D309" s="633"/>
      <c r="E309" s="633"/>
      <c r="F309" s="632"/>
    </row>
    <row r="310" spans="3:6" s="505" customFormat="1" ht="20.25" customHeight="1">
      <c r="C310" s="632"/>
      <c r="D310" s="633"/>
      <c r="E310" s="633"/>
      <c r="F310" s="632"/>
    </row>
    <row r="311" spans="3:6" s="505" customFormat="1" ht="20.25" customHeight="1">
      <c r="C311" s="632"/>
      <c r="D311" s="633"/>
      <c r="E311" s="633"/>
      <c r="F311" s="632"/>
    </row>
    <row r="312" spans="3:6" s="505" customFormat="1" ht="20.25" customHeight="1">
      <c r="C312" s="632"/>
      <c r="D312" s="633"/>
      <c r="E312" s="633"/>
      <c r="F312" s="632"/>
    </row>
    <row r="313" spans="3:6" s="505" customFormat="1" ht="20.25" customHeight="1">
      <c r="C313" s="632"/>
      <c r="D313" s="633"/>
      <c r="E313" s="633"/>
      <c r="F313" s="632"/>
    </row>
    <row r="314" s="505" customFormat="1" ht="12.75"/>
    <row r="315" s="505" customFormat="1" ht="12.75">
      <c r="B315" s="506" t="s">
        <v>396</v>
      </c>
    </row>
    <row r="316" s="505" customFormat="1" ht="12.75"/>
    <row r="317" spans="2:5" s="505" customFormat="1" ht="30.75" customHeight="1">
      <c r="B317" s="314" t="s">
        <v>397</v>
      </c>
      <c r="C317" s="339" t="s">
        <v>301</v>
      </c>
      <c r="D317" s="288" t="s">
        <v>302</v>
      </c>
      <c r="E317" s="288" t="s">
        <v>303</v>
      </c>
    </row>
    <row r="318" spans="2:5" s="505" customFormat="1" ht="12.75">
      <c r="B318" s="507" t="s">
        <v>507</v>
      </c>
      <c r="C318" s="508"/>
      <c r="D318" s="508"/>
      <c r="E318" s="509"/>
    </row>
    <row r="319" spans="2:5" s="505" customFormat="1" ht="12.75">
      <c r="B319" s="510" t="s">
        <v>532</v>
      </c>
      <c r="C319" s="495">
        <v>13007157.61</v>
      </c>
      <c r="D319" s="502">
        <v>9217489.36</v>
      </c>
      <c r="E319" s="502">
        <f>+D319-C319</f>
        <v>-3789668.25</v>
      </c>
    </row>
    <row r="320" spans="2:5" s="505" customFormat="1" ht="12.75">
      <c r="B320" s="510" t="s">
        <v>533</v>
      </c>
      <c r="C320" s="495">
        <v>335598.98</v>
      </c>
      <c r="D320" s="502">
        <v>316358.8</v>
      </c>
      <c r="E320" s="502">
        <f aca="true" t="shared" si="5" ref="E320:E328">+D320-C320</f>
        <v>-19240.179999999993</v>
      </c>
    </row>
    <row r="321" spans="2:5" s="505" customFormat="1" ht="12.75">
      <c r="B321" s="510" t="s">
        <v>534</v>
      </c>
      <c r="C321" s="495">
        <v>39115.77</v>
      </c>
      <c r="D321" s="502">
        <v>1937.85</v>
      </c>
      <c r="E321" s="502">
        <f t="shared" si="5"/>
        <v>-37177.92</v>
      </c>
    </row>
    <row r="322" spans="2:5" s="505" customFormat="1" ht="12.75">
      <c r="B322" s="510" t="s">
        <v>535</v>
      </c>
      <c r="C322" s="495">
        <v>40788.94</v>
      </c>
      <c r="D322" s="502">
        <v>17080.7</v>
      </c>
      <c r="E322" s="502">
        <f t="shared" si="5"/>
        <v>-23708.24</v>
      </c>
    </row>
    <row r="323" spans="2:5" s="505" customFormat="1" ht="12.75">
      <c r="B323" s="510" t="s">
        <v>536</v>
      </c>
      <c r="C323" s="473">
        <v>0.07</v>
      </c>
      <c r="D323" s="274">
        <v>0.07</v>
      </c>
      <c r="E323" s="502">
        <f t="shared" si="5"/>
        <v>0</v>
      </c>
    </row>
    <row r="324" spans="2:5" s="505" customFormat="1" ht="12.75">
      <c r="B324" s="473" t="s">
        <v>656</v>
      </c>
      <c r="C324" s="495">
        <v>1001871.19</v>
      </c>
      <c r="D324" s="502">
        <v>410254.48</v>
      </c>
      <c r="E324" s="502">
        <f t="shared" si="5"/>
        <v>-591616.71</v>
      </c>
    </row>
    <row r="325" spans="2:5" s="505" customFormat="1" ht="12.75">
      <c r="B325" s="473" t="s">
        <v>657</v>
      </c>
      <c r="C325" s="495">
        <v>1001980.7</v>
      </c>
      <c r="D325" s="502">
        <v>49704.74</v>
      </c>
      <c r="E325" s="502">
        <f t="shared" si="5"/>
        <v>-952275.96</v>
      </c>
    </row>
    <row r="326" spans="2:5" s="505" customFormat="1" ht="12.75">
      <c r="B326" s="473" t="s">
        <v>768</v>
      </c>
      <c r="C326" s="495">
        <v>10.25</v>
      </c>
      <c r="D326" s="502">
        <v>4117766.97</v>
      </c>
      <c r="E326" s="502">
        <f t="shared" si="5"/>
        <v>4117756.72</v>
      </c>
    </row>
    <row r="327" spans="2:5" s="505" customFormat="1" ht="12.75">
      <c r="B327" s="473" t="s">
        <v>913</v>
      </c>
      <c r="C327" s="495">
        <v>0</v>
      </c>
      <c r="D327" s="502">
        <v>1.38</v>
      </c>
      <c r="E327" s="502">
        <f t="shared" si="5"/>
        <v>1.38</v>
      </c>
    </row>
    <row r="328" spans="2:5" s="505" customFormat="1" ht="12.75">
      <c r="B328" s="473" t="s">
        <v>914</v>
      </c>
      <c r="C328" s="495">
        <v>0</v>
      </c>
      <c r="D328" s="502">
        <v>10.06</v>
      </c>
      <c r="E328" s="502">
        <f t="shared" si="5"/>
        <v>10.06</v>
      </c>
    </row>
    <row r="329" spans="1:5" s="505" customFormat="1" ht="12.75">
      <c r="A329" s="696"/>
      <c r="B329" s="496"/>
      <c r="C329" s="497"/>
      <c r="D329" s="562"/>
      <c r="E329" s="502"/>
    </row>
    <row r="330" spans="3:5" s="505" customFormat="1" ht="21.75" customHeight="1">
      <c r="C330" s="288" t="s">
        <v>658</v>
      </c>
      <c r="D330" s="695">
        <f>SUM(D319:D329)</f>
        <v>14130604.410000002</v>
      </c>
      <c r="E330" s="695">
        <f>SUM(E319:E329)</f>
        <v>-1295919.1000000006</v>
      </c>
    </row>
    <row r="331" s="505" customFormat="1" ht="12.75"/>
    <row r="332" s="505" customFormat="1" ht="12.75"/>
    <row r="333" spans="2:5" s="505" customFormat="1" ht="24" customHeight="1">
      <c r="B333" s="338" t="s">
        <v>398</v>
      </c>
      <c r="C333" s="756" t="s">
        <v>303</v>
      </c>
      <c r="D333" s="756" t="s">
        <v>312</v>
      </c>
      <c r="E333" s="29"/>
    </row>
    <row r="334" spans="2:5" s="505" customFormat="1" ht="12.75">
      <c r="B334" s="525" t="s">
        <v>659</v>
      </c>
      <c r="C334" s="514"/>
      <c r="D334" s="513"/>
      <c r="E334" s="524"/>
    </row>
    <row r="335" spans="2:5" s="505" customFormat="1" ht="12.75">
      <c r="B335" s="473" t="s">
        <v>660</v>
      </c>
      <c r="C335" s="625">
        <v>3948961.11</v>
      </c>
      <c r="D335" s="513"/>
      <c r="E335" s="524"/>
    </row>
    <row r="336" spans="2:5" s="505" customFormat="1" ht="12.75">
      <c r="B336" s="525" t="s">
        <v>495</v>
      </c>
      <c r="C336" s="625"/>
      <c r="D336" s="513"/>
      <c r="E336" s="524"/>
    </row>
    <row r="337" spans="2:5" s="505" customFormat="1" ht="12.75">
      <c r="B337" s="473" t="s">
        <v>915</v>
      </c>
      <c r="C337" s="625">
        <v>1197420</v>
      </c>
      <c r="D337" s="513"/>
      <c r="E337" s="524"/>
    </row>
    <row r="338" spans="2:5" s="505" customFormat="1" ht="12.75">
      <c r="B338" s="473"/>
      <c r="C338" s="625"/>
      <c r="D338" s="513"/>
      <c r="E338" s="524"/>
    </row>
    <row r="339" spans="2:5" s="505" customFormat="1" ht="12.75">
      <c r="B339" s="473"/>
      <c r="C339" s="625"/>
      <c r="D339" s="513"/>
      <c r="E339" s="524"/>
    </row>
    <row r="340" spans="2:5" s="505" customFormat="1" ht="12.75">
      <c r="B340" s="496"/>
      <c r="C340" s="495"/>
      <c r="D340" s="513"/>
      <c r="E340" s="524"/>
    </row>
    <row r="341" spans="3:7" s="505" customFormat="1" ht="18" customHeight="1">
      <c r="C341" s="629">
        <f>SUM(C334:C340)</f>
        <v>5146381.109999999</v>
      </c>
      <c r="D341" s="288"/>
      <c r="E341" s="29"/>
      <c r="F341" s="29"/>
      <c r="G341" s="29"/>
    </row>
    <row r="342" spans="6:7" s="505" customFormat="1" ht="12.75">
      <c r="F342" s="29"/>
      <c r="G342" s="29"/>
    </row>
    <row r="343" spans="2:7" s="505" customFormat="1" ht="15">
      <c r="B343" s="7" t="s">
        <v>32</v>
      </c>
      <c r="F343" s="29"/>
      <c r="G343" s="29"/>
    </row>
    <row r="344" spans="6:7" s="505" customFormat="1" ht="12.75">
      <c r="F344" s="29"/>
      <c r="G344" s="29"/>
    </row>
    <row r="345" spans="6:7" s="505" customFormat="1" ht="12.75">
      <c r="F345" s="29"/>
      <c r="G345" s="29"/>
    </row>
    <row r="346" spans="2:7" s="505" customFormat="1" ht="12.75">
      <c r="B346" s="506" t="s">
        <v>399</v>
      </c>
      <c r="F346" s="29"/>
      <c r="G346" s="29"/>
    </row>
    <row r="347" spans="2:7" s="505" customFormat="1" ht="12" customHeight="1">
      <c r="B347" s="506" t="s">
        <v>400</v>
      </c>
      <c r="F347" s="29"/>
      <c r="G347" s="29"/>
    </row>
    <row r="348" spans="2:7" s="505" customFormat="1" ht="13.5">
      <c r="B348" s="918"/>
      <c r="C348" s="918"/>
      <c r="D348" s="918"/>
      <c r="E348" s="918"/>
      <c r="F348" s="29"/>
      <c r="G348" s="29"/>
    </row>
    <row r="349" spans="6:7" s="505" customFormat="1" ht="12.75">
      <c r="F349" s="29"/>
      <c r="G349" s="29"/>
    </row>
    <row r="350" spans="2:7" s="505" customFormat="1" ht="15">
      <c r="B350" s="915" t="s">
        <v>318</v>
      </c>
      <c r="C350" s="916"/>
      <c r="D350" s="916"/>
      <c r="E350" s="917"/>
      <c r="F350" s="29"/>
      <c r="G350" s="29"/>
    </row>
    <row r="351" spans="2:7" s="505" customFormat="1" ht="15">
      <c r="B351" s="912" t="s">
        <v>872</v>
      </c>
      <c r="C351" s="913"/>
      <c r="D351" s="913"/>
      <c r="E351" s="914"/>
      <c r="F351" s="29"/>
      <c r="G351" s="526"/>
    </row>
    <row r="352" spans="2:7" s="505" customFormat="1" ht="15">
      <c r="B352" s="909" t="s">
        <v>319</v>
      </c>
      <c r="C352" s="910"/>
      <c r="D352" s="910"/>
      <c r="E352" s="911"/>
      <c r="F352" s="29"/>
      <c r="G352" s="526"/>
    </row>
    <row r="353" spans="2:7" s="505" customFormat="1" ht="15">
      <c r="B353" s="935" t="s">
        <v>320</v>
      </c>
      <c r="C353" s="936"/>
      <c r="D353" s="776"/>
      <c r="E353" s="777">
        <v>42739641.870000005</v>
      </c>
      <c r="F353" s="29"/>
      <c r="G353" s="526"/>
    </row>
    <row r="354" spans="2:7" s="505" customFormat="1" ht="14.25">
      <c r="B354" s="934"/>
      <c r="C354" s="934"/>
      <c r="D354" s="778"/>
      <c r="E354" s="776"/>
      <c r="F354" s="29"/>
      <c r="G354" s="526"/>
    </row>
    <row r="355" spans="2:7" s="505" customFormat="1" ht="15">
      <c r="B355" s="907" t="s">
        <v>322</v>
      </c>
      <c r="C355" s="908"/>
      <c r="D355" s="779"/>
      <c r="E355" s="780">
        <f>SUM(D355:D360)</f>
        <v>0</v>
      </c>
      <c r="F355" s="29"/>
      <c r="G355" s="29"/>
    </row>
    <row r="356" spans="2:7" s="505" customFormat="1" ht="15">
      <c r="B356" s="930" t="s">
        <v>323</v>
      </c>
      <c r="C356" s="931"/>
      <c r="D356" s="781" t="s">
        <v>321</v>
      </c>
      <c r="E356" s="782"/>
      <c r="F356" s="29"/>
      <c r="G356" s="29"/>
    </row>
    <row r="357" spans="2:7" s="505" customFormat="1" ht="15">
      <c r="B357" s="930" t="s">
        <v>324</v>
      </c>
      <c r="C357" s="931"/>
      <c r="D357" s="781" t="s">
        <v>321</v>
      </c>
      <c r="E357" s="782"/>
      <c r="F357" s="29"/>
      <c r="G357" s="29"/>
    </row>
    <row r="358" spans="2:7" s="505" customFormat="1" ht="15">
      <c r="B358" s="930" t="s">
        <v>325</v>
      </c>
      <c r="C358" s="931"/>
      <c r="D358" s="781" t="s">
        <v>321</v>
      </c>
      <c r="E358" s="782"/>
      <c r="F358" s="29"/>
      <c r="G358" s="29"/>
    </row>
    <row r="359" spans="2:7" s="505" customFormat="1" ht="15">
      <c r="B359" s="930" t="s">
        <v>326</v>
      </c>
      <c r="C359" s="931"/>
      <c r="D359" s="781" t="s">
        <v>321</v>
      </c>
      <c r="E359" s="782"/>
      <c r="F359" s="29"/>
      <c r="G359" s="29"/>
    </row>
    <row r="360" spans="2:7" s="505" customFormat="1" ht="15">
      <c r="B360" s="930" t="s">
        <v>327</v>
      </c>
      <c r="C360" s="931"/>
      <c r="D360" s="781"/>
      <c r="E360" s="782"/>
      <c r="F360" s="526"/>
      <c r="G360" s="29"/>
    </row>
    <row r="361" spans="2:7" s="505" customFormat="1" ht="14.25">
      <c r="B361" s="934"/>
      <c r="C361" s="934"/>
      <c r="D361" s="778"/>
      <c r="E361" s="776"/>
      <c r="F361" s="29"/>
      <c r="G361" s="29"/>
    </row>
    <row r="362" spans="2:7" s="505" customFormat="1" ht="15">
      <c r="B362" s="907" t="s">
        <v>328</v>
      </c>
      <c r="C362" s="908"/>
      <c r="D362" s="779"/>
      <c r="E362" s="783">
        <f>SUM(D362:D366)</f>
        <v>34006870.24</v>
      </c>
      <c r="F362" s="526"/>
      <c r="G362" s="29"/>
    </row>
    <row r="363" spans="2:7" s="505" customFormat="1" ht="15">
      <c r="B363" s="930" t="s">
        <v>329</v>
      </c>
      <c r="C363" s="931"/>
      <c r="D363" s="781" t="s">
        <v>321</v>
      </c>
      <c r="E363" s="782"/>
      <c r="F363" s="29"/>
      <c r="G363" s="29"/>
    </row>
    <row r="364" spans="2:7" s="505" customFormat="1" ht="15">
      <c r="B364" s="930" t="s">
        <v>330</v>
      </c>
      <c r="C364" s="931"/>
      <c r="D364" s="781" t="s">
        <v>321</v>
      </c>
      <c r="E364" s="782"/>
      <c r="F364" s="29"/>
      <c r="G364" s="29"/>
    </row>
    <row r="365" spans="2:7" s="505" customFormat="1" ht="15">
      <c r="B365" s="930" t="s">
        <v>331</v>
      </c>
      <c r="C365" s="931"/>
      <c r="D365" s="781" t="s">
        <v>321</v>
      </c>
      <c r="E365" s="782"/>
      <c r="F365" s="29"/>
      <c r="G365" s="29"/>
    </row>
    <row r="366" spans="2:7" s="505" customFormat="1" ht="15">
      <c r="B366" s="932" t="s">
        <v>332</v>
      </c>
      <c r="C366" s="933"/>
      <c r="D366" s="784">
        <v>34006870.24</v>
      </c>
      <c r="E366" s="785"/>
      <c r="F366" s="29"/>
      <c r="G366" s="29"/>
    </row>
    <row r="367" spans="2:7" s="505" customFormat="1" ht="14.25">
      <c r="B367" s="934"/>
      <c r="C367" s="934"/>
      <c r="D367" s="776"/>
      <c r="E367" s="776"/>
      <c r="F367" s="29"/>
      <c r="G367" s="29"/>
    </row>
    <row r="368" spans="2:7" s="505" customFormat="1" ht="15">
      <c r="B368" s="928" t="s">
        <v>333</v>
      </c>
      <c r="C368" s="929"/>
      <c r="D368" s="776"/>
      <c r="E368" s="786">
        <f>+E353+E355-E362</f>
        <v>8732771.630000003</v>
      </c>
      <c r="F368" s="29"/>
      <c r="G368" s="526"/>
    </row>
    <row r="369" spans="6:7" s="505" customFormat="1" ht="12.75">
      <c r="F369" s="653"/>
      <c r="G369" s="526"/>
    </row>
    <row r="370" spans="6:7" s="505" customFormat="1" ht="12.75">
      <c r="F370" s="29"/>
      <c r="G370" s="29"/>
    </row>
    <row r="371" spans="2:7" s="505" customFormat="1" ht="12.75">
      <c r="B371" s="925" t="s">
        <v>334</v>
      </c>
      <c r="C371" s="926"/>
      <c r="D371" s="926"/>
      <c r="E371" s="927"/>
      <c r="F371" s="29"/>
      <c r="G371" s="29"/>
    </row>
    <row r="372" spans="2:7" s="505" customFormat="1" ht="12.75">
      <c r="B372" s="922" t="s">
        <v>872</v>
      </c>
      <c r="C372" s="923"/>
      <c r="D372" s="923"/>
      <c r="E372" s="924"/>
      <c r="F372" s="29"/>
      <c r="G372" s="29"/>
    </row>
    <row r="373" spans="2:7" s="505" customFormat="1" ht="12.75">
      <c r="B373" s="919" t="s">
        <v>319</v>
      </c>
      <c r="C373" s="920"/>
      <c r="D373" s="920"/>
      <c r="E373" s="921"/>
      <c r="F373" s="29"/>
      <c r="G373" s="29"/>
    </row>
    <row r="374" spans="2:7" s="505" customFormat="1" ht="12.75">
      <c r="B374" s="952" t="s">
        <v>335</v>
      </c>
      <c r="C374" s="953"/>
      <c r="D374" s="24"/>
      <c r="E374" s="773">
        <v>12777375.56</v>
      </c>
      <c r="F374" s="29"/>
      <c r="G374" s="29"/>
    </row>
    <row r="375" spans="2:7" s="505" customFormat="1" ht="12.75">
      <c r="B375" s="906"/>
      <c r="C375" s="906"/>
      <c r="F375" s="29"/>
      <c r="G375" s="29"/>
    </row>
    <row r="376" spans="2:7" s="505" customFormat="1" ht="12.75">
      <c r="B376" s="950" t="s">
        <v>336</v>
      </c>
      <c r="C376" s="951"/>
      <c r="D376" s="527"/>
      <c r="E376" s="529">
        <f>SUM(D376:D393)</f>
        <v>5146381.109999999</v>
      </c>
      <c r="F376" s="29"/>
      <c r="G376" s="29"/>
    </row>
    <row r="377" spans="2:7" s="505" customFormat="1" ht="12.75">
      <c r="B377" s="948" t="s">
        <v>337</v>
      </c>
      <c r="C377" s="949"/>
      <c r="D377" s="667" t="s">
        <v>321</v>
      </c>
      <c r="E377" s="530"/>
      <c r="F377" s="29"/>
      <c r="G377" s="29"/>
    </row>
    <row r="378" spans="2:7" s="505" customFormat="1" ht="12.75">
      <c r="B378" s="948" t="s">
        <v>338</v>
      </c>
      <c r="C378" s="949"/>
      <c r="D378" s="667" t="s">
        <v>321</v>
      </c>
      <c r="E378" s="530"/>
      <c r="F378" s="29"/>
      <c r="G378" s="29"/>
    </row>
    <row r="379" spans="2:7" s="505" customFormat="1" ht="12.75">
      <c r="B379" s="948" t="s">
        <v>339</v>
      </c>
      <c r="C379" s="949"/>
      <c r="D379" s="667" t="s">
        <v>321</v>
      </c>
      <c r="E379" s="530"/>
      <c r="F379" s="29"/>
      <c r="G379" s="29"/>
    </row>
    <row r="380" spans="2:7" s="505" customFormat="1" ht="12.75">
      <c r="B380" s="948" t="s">
        <v>340</v>
      </c>
      <c r="C380" s="949"/>
      <c r="D380" s="667">
        <v>1197420</v>
      </c>
      <c r="E380" s="530"/>
      <c r="F380" s="29"/>
      <c r="G380" s="29"/>
    </row>
    <row r="381" spans="2:7" s="505" customFormat="1" ht="12.75">
      <c r="B381" s="948" t="s">
        <v>341</v>
      </c>
      <c r="C381" s="949"/>
      <c r="D381" s="667" t="s">
        <v>321</v>
      </c>
      <c r="E381" s="530"/>
      <c r="F381" s="29"/>
      <c r="G381" s="526"/>
    </row>
    <row r="382" spans="2:7" s="505" customFormat="1" ht="12.75">
      <c r="B382" s="948" t="s">
        <v>342</v>
      </c>
      <c r="C382" s="949"/>
      <c r="D382" s="667" t="s">
        <v>321</v>
      </c>
      <c r="E382" s="530"/>
      <c r="F382" s="29"/>
      <c r="G382" s="29"/>
    </row>
    <row r="383" spans="2:7" s="505" customFormat="1" ht="12.75">
      <c r="B383" s="948" t="s">
        <v>343</v>
      </c>
      <c r="C383" s="949"/>
      <c r="D383" s="667" t="s">
        <v>321</v>
      </c>
      <c r="E383" s="530"/>
      <c r="F383" s="29"/>
      <c r="G383" s="526"/>
    </row>
    <row r="384" spans="2:7" s="505" customFormat="1" ht="12.75">
      <c r="B384" s="948" t="s">
        <v>344</v>
      </c>
      <c r="C384" s="949"/>
      <c r="D384" s="667" t="s">
        <v>321</v>
      </c>
      <c r="E384" s="530"/>
      <c r="F384" s="29"/>
      <c r="G384" s="29"/>
    </row>
    <row r="385" spans="2:7" s="505" customFormat="1" ht="12.75">
      <c r="B385" s="948" t="s">
        <v>345</v>
      </c>
      <c r="C385" s="949"/>
      <c r="D385" s="667" t="s">
        <v>321</v>
      </c>
      <c r="E385" s="530"/>
      <c r="F385" s="29"/>
      <c r="G385" s="526"/>
    </row>
    <row r="386" spans="2:7" s="505" customFormat="1" ht="12.75">
      <c r="B386" s="948" t="s">
        <v>346</v>
      </c>
      <c r="C386" s="949"/>
      <c r="D386" s="667">
        <v>3948961.11</v>
      </c>
      <c r="E386" s="530"/>
      <c r="F386" s="526"/>
      <c r="G386" s="526"/>
    </row>
    <row r="387" spans="2:8" s="505" customFormat="1" ht="12.75">
      <c r="B387" s="948" t="s">
        <v>347</v>
      </c>
      <c r="C387" s="949"/>
      <c r="D387" s="667" t="s">
        <v>321</v>
      </c>
      <c r="E387" s="530"/>
      <c r="F387" s="29"/>
      <c r="G387" s="526"/>
      <c r="H387" s="511"/>
    </row>
    <row r="388" spans="2:8" s="505" customFormat="1" ht="12.75">
      <c r="B388" s="948" t="s">
        <v>348</v>
      </c>
      <c r="C388" s="949"/>
      <c r="D388" s="667" t="s">
        <v>321</v>
      </c>
      <c r="E388" s="530"/>
      <c r="F388" s="29"/>
      <c r="G388" s="526"/>
      <c r="H388" s="511"/>
    </row>
    <row r="389" spans="2:7" s="505" customFormat="1" ht="12.75">
      <c r="B389" s="948" t="s">
        <v>349</v>
      </c>
      <c r="C389" s="949"/>
      <c r="D389" s="667" t="s">
        <v>321</v>
      </c>
      <c r="E389" s="530"/>
      <c r="F389" s="29"/>
      <c r="G389" s="531"/>
    </row>
    <row r="390" spans="2:7" s="505" customFormat="1" ht="12.75">
      <c r="B390" s="948" t="s">
        <v>350</v>
      </c>
      <c r="C390" s="949"/>
      <c r="D390" s="667" t="s">
        <v>321</v>
      </c>
      <c r="E390" s="530"/>
      <c r="F390" s="29"/>
      <c r="G390" s="29"/>
    </row>
    <row r="391" spans="2:7" s="505" customFormat="1" ht="12.75">
      <c r="B391" s="948" t="s">
        <v>351</v>
      </c>
      <c r="C391" s="949"/>
      <c r="D391" s="528" t="s">
        <v>321</v>
      </c>
      <c r="E391" s="530"/>
      <c r="F391" s="526"/>
      <c r="G391" s="29"/>
    </row>
    <row r="392" spans="2:7" s="505" customFormat="1" ht="12.75" customHeight="1">
      <c r="B392" s="948" t="s">
        <v>352</v>
      </c>
      <c r="C392" s="949"/>
      <c r="D392" s="528" t="s">
        <v>321</v>
      </c>
      <c r="E392" s="530"/>
      <c r="F392" s="29"/>
      <c r="G392" s="29"/>
    </row>
    <row r="393" spans="2:7" s="505" customFormat="1" ht="12.75">
      <c r="B393" s="946" t="s">
        <v>353</v>
      </c>
      <c r="C393" s="947"/>
      <c r="D393" s="528" t="s">
        <v>321</v>
      </c>
      <c r="E393" s="530"/>
      <c r="F393" s="29"/>
      <c r="G393" s="29"/>
    </row>
    <row r="394" spans="2:7" s="505" customFormat="1" ht="12.75">
      <c r="B394" s="906"/>
      <c r="C394" s="906"/>
      <c r="F394" s="29"/>
      <c r="G394" s="29"/>
    </row>
    <row r="395" spans="2:7" s="505" customFormat="1" ht="12.75">
      <c r="B395" s="950" t="s">
        <v>354</v>
      </c>
      <c r="C395" s="951"/>
      <c r="D395" s="527"/>
      <c r="E395" s="529">
        <f>SUM(D395:D402)</f>
        <v>0</v>
      </c>
      <c r="F395" s="29"/>
      <c r="G395" s="29"/>
    </row>
    <row r="396" spans="2:7" s="505" customFormat="1" ht="12.75">
      <c r="B396" s="948" t="s">
        <v>355</v>
      </c>
      <c r="C396" s="949"/>
      <c r="D396" s="528" t="s">
        <v>321</v>
      </c>
      <c r="E396" s="530"/>
      <c r="F396" s="29"/>
      <c r="G396" s="29"/>
    </row>
    <row r="397" spans="2:7" s="505" customFormat="1" ht="12.75">
      <c r="B397" s="948" t="s">
        <v>121</v>
      </c>
      <c r="C397" s="949"/>
      <c r="D397" s="528" t="s">
        <v>321</v>
      </c>
      <c r="E397" s="530"/>
      <c r="F397" s="29"/>
      <c r="G397" s="29"/>
    </row>
    <row r="398" spans="2:7" s="505" customFormat="1" ht="12.75">
      <c r="B398" s="948" t="s">
        <v>356</v>
      </c>
      <c r="C398" s="949"/>
      <c r="D398" s="528" t="s">
        <v>321</v>
      </c>
      <c r="E398" s="530"/>
      <c r="F398" s="29"/>
      <c r="G398" s="29"/>
    </row>
    <row r="399" spans="2:7" s="505" customFormat="1" ht="12.75">
      <c r="B399" s="948" t="s">
        <v>357</v>
      </c>
      <c r="C399" s="949"/>
      <c r="D399" s="528" t="s">
        <v>321</v>
      </c>
      <c r="E399" s="530"/>
      <c r="F399" s="29"/>
      <c r="G399" s="29"/>
    </row>
    <row r="400" spans="2:7" s="505" customFormat="1" ht="12.75">
      <c r="B400" s="948" t="s">
        <v>358</v>
      </c>
      <c r="C400" s="949"/>
      <c r="D400" s="528" t="s">
        <v>321</v>
      </c>
      <c r="E400" s="530"/>
      <c r="F400" s="29"/>
      <c r="G400" s="526"/>
    </row>
    <row r="401" spans="2:7" s="505" customFormat="1" ht="12.75">
      <c r="B401" s="948" t="s">
        <v>124</v>
      </c>
      <c r="C401" s="949"/>
      <c r="D401" s="528" t="s">
        <v>321</v>
      </c>
      <c r="E401" s="530"/>
      <c r="F401" s="29"/>
      <c r="G401" s="29"/>
    </row>
    <row r="402" spans="2:7" s="505" customFormat="1" ht="12.75">
      <c r="B402" s="946" t="s">
        <v>359</v>
      </c>
      <c r="C402" s="947"/>
      <c r="D402" s="528"/>
      <c r="E402" s="530"/>
      <c r="F402" s="29"/>
      <c r="G402" s="29"/>
    </row>
    <row r="403" spans="2:7" s="505" customFormat="1" ht="12.75">
      <c r="B403" s="945"/>
      <c r="C403" s="945"/>
      <c r="F403" s="29"/>
      <c r="G403" s="29"/>
    </row>
    <row r="404" spans="2:7" s="505" customFormat="1" ht="12.75">
      <c r="B404" s="775" t="s">
        <v>360</v>
      </c>
      <c r="E404" s="774">
        <f>+E374-E376+E395</f>
        <v>7630994.450000001</v>
      </c>
      <c r="F404" s="526"/>
      <c r="G404" s="526"/>
    </row>
    <row r="405" spans="6:7" s="505" customFormat="1" ht="12.75">
      <c r="F405" s="532"/>
      <c r="G405" s="653"/>
    </row>
    <row r="406" spans="6:7" ht="12.75">
      <c r="F406" s="341"/>
      <c r="G406" s="69"/>
    </row>
    <row r="407" spans="6:7" ht="12.75">
      <c r="F407" s="33"/>
      <c r="G407" s="33"/>
    </row>
    <row r="408" spans="2:7" ht="12.75">
      <c r="B408" s="944" t="s">
        <v>402</v>
      </c>
      <c r="C408" s="944"/>
      <c r="D408" s="944"/>
      <c r="E408" s="944"/>
      <c r="F408" s="944"/>
      <c r="G408" s="33"/>
    </row>
    <row r="409" spans="2:7" ht="12.75">
      <c r="B409" s="23"/>
      <c r="C409" s="23"/>
      <c r="D409" s="23"/>
      <c r="E409" s="23"/>
      <c r="F409" s="23"/>
      <c r="G409" s="33"/>
    </row>
    <row r="410" spans="2:7" ht="12.75">
      <c r="B410" s="23"/>
      <c r="C410" s="23"/>
      <c r="D410" s="23"/>
      <c r="E410" s="23"/>
      <c r="F410" s="23"/>
      <c r="G410" s="33"/>
    </row>
    <row r="411" spans="2:7" ht="21" customHeight="1">
      <c r="B411" s="314" t="s">
        <v>403</v>
      </c>
      <c r="C411" s="315" t="s">
        <v>301</v>
      </c>
      <c r="D411" s="337" t="s">
        <v>302</v>
      </c>
      <c r="E411" s="337" t="s">
        <v>303</v>
      </c>
      <c r="F411" s="33"/>
      <c r="G411" s="33"/>
    </row>
    <row r="412" spans="2:7" ht="12.75">
      <c r="B412" s="289" t="s">
        <v>508</v>
      </c>
      <c r="C412" s="342">
        <v>0</v>
      </c>
      <c r="D412" s="340"/>
      <c r="E412" s="340"/>
      <c r="F412" s="33"/>
      <c r="G412" s="33"/>
    </row>
    <row r="413" spans="2:7" ht="12.75">
      <c r="B413" s="291"/>
      <c r="C413" s="343">
        <v>0</v>
      </c>
      <c r="D413" s="303"/>
      <c r="E413" s="303"/>
      <c r="F413" s="33"/>
      <c r="G413" s="33"/>
    </row>
    <row r="414" spans="2:7" ht="12.75">
      <c r="B414" s="17"/>
      <c r="C414" s="22">
        <v>0</v>
      </c>
      <c r="D414" s="21">
        <v>0</v>
      </c>
      <c r="E414" s="21">
        <v>0</v>
      </c>
      <c r="F414" s="33"/>
      <c r="G414" s="33"/>
    </row>
    <row r="415" spans="3:7" ht="21" customHeight="1">
      <c r="C415" s="288">
        <f>SUM(C413:C414)</f>
        <v>0</v>
      </c>
      <c r="D415" s="288">
        <f>SUM(D413:D414)</f>
        <v>0</v>
      </c>
      <c r="E415" s="288">
        <f>SUM(E413:E414)</f>
        <v>0</v>
      </c>
      <c r="F415" s="33"/>
      <c r="G415" s="33"/>
    </row>
    <row r="416" spans="6:7" ht="12.75">
      <c r="F416" s="33"/>
      <c r="G416" s="33"/>
    </row>
    <row r="417" spans="6:7" ht="12.75">
      <c r="F417" s="33"/>
      <c r="G417" s="33"/>
    </row>
    <row r="418" spans="2:7" ht="12.75">
      <c r="B418" s="16" t="s">
        <v>76</v>
      </c>
      <c r="F418" s="33"/>
      <c r="G418" s="33"/>
    </row>
    <row r="419" spans="6:7" ht="12" customHeight="1">
      <c r="F419" s="33"/>
      <c r="G419" s="33"/>
    </row>
    <row r="420" spans="3:5" ht="12.75">
      <c r="C420" s="268"/>
      <c r="D420" s="268"/>
      <c r="E420" s="268"/>
    </row>
    <row r="421" spans="2:6" ht="12.75">
      <c r="B421" s="33"/>
      <c r="C421" s="273"/>
      <c r="D421" s="273"/>
      <c r="E421" s="273"/>
      <c r="F421" s="33"/>
    </row>
    <row r="422" spans="2:6" ht="12.75">
      <c r="B422" s="33"/>
      <c r="C422" s="273"/>
      <c r="D422" s="273"/>
      <c r="E422" s="273"/>
      <c r="F422" s="33"/>
    </row>
    <row r="423" spans="2:7" ht="12.75">
      <c r="B423" s="33"/>
      <c r="C423" s="33"/>
      <c r="D423" s="33"/>
      <c r="E423" s="33"/>
      <c r="F423" s="33"/>
      <c r="G423" s="33"/>
    </row>
    <row r="424" spans="2:7" ht="12.75">
      <c r="B424" s="273"/>
      <c r="C424" s="273"/>
      <c r="D424" s="273"/>
      <c r="E424" s="273"/>
      <c r="F424" s="273"/>
      <c r="G424" s="273"/>
    </row>
    <row r="425" spans="2:7" ht="12.75">
      <c r="B425" s="35"/>
      <c r="C425" s="33"/>
      <c r="D425" s="835"/>
      <c r="E425" s="835"/>
      <c r="F425" s="33"/>
      <c r="G425" s="344"/>
    </row>
    <row r="426" spans="2:7" ht="12.75">
      <c r="B426" s="35"/>
      <c r="C426" s="33"/>
      <c r="D426" s="831"/>
      <c r="E426" s="831"/>
      <c r="F426" s="344"/>
      <c r="G426" s="345"/>
    </row>
    <row r="427" spans="2:7" ht="12.75">
      <c r="B427" s="273"/>
      <c r="C427" s="273"/>
      <c r="D427" s="273"/>
      <c r="E427" s="273"/>
      <c r="F427" s="273"/>
      <c r="G427" s="268"/>
    </row>
    <row r="428" spans="2:7" ht="12.75">
      <c r="B428" s="273"/>
      <c r="C428" s="273"/>
      <c r="D428" s="273"/>
      <c r="E428" s="273"/>
      <c r="F428" s="273"/>
      <c r="G428" s="268"/>
    </row>
    <row r="432" ht="12.75" customHeight="1"/>
    <row r="435" ht="12.75" customHeight="1"/>
  </sheetData>
  <sheetProtection/>
  <mergeCells count="67">
    <mergeCell ref="B381:C381"/>
    <mergeCell ref="B383:C383"/>
    <mergeCell ref="B384:C384"/>
    <mergeCell ref="B390:C390"/>
    <mergeCell ref="B364:C364"/>
    <mergeCell ref="B385:C385"/>
    <mergeCell ref="B382:C382"/>
    <mergeCell ref="B389:C389"/>
    <mergeCell ref="B376:C376"/>
    <mergeCell ref="B374:C374"/>
    <mergeCell ref="D425:E425"/>
    <mergeCell ref="D426:E426"/>
    <mergeCell ref="B391:C391"/>
    <mergeCell ref="B394:C394"/>
    <mergeCell ref="B386:C386"/>
    <mergeCell ref="B387:C387"/>
    <mergeCell ref="B388:C388"/>
    <mergeCell ref="B392:C392"/>
    <mergeCell ref="B401:C401"/>
    <mergeCell ref="B396:C396"/>
    <mergeCell ref="B400:C400"/>
    <mergeCell ref="B395:C395"/>
    <mergeCell ref="D224:E224"/>
    <mergeCell ref="D232:E232"/>
    <mergeCell ref="B379:C379"/>
    <mergeCell ref="B378:C378"/>
    <mergeCell ref="B377:C377"/>
    <mergeCell ref="B355:C355"/>
    <mergeCell ref="B356:C356"/>
    <mergeCell ref="B357:C357"/>
    <mergeCell ref="B408:F408"/>
    <mergeCell ref="B403:C403"/>
    <mergeCell ref="B360:C360"/>
    <mergeCell ref="B402:C402"/>
    <mergeCell ref="B393:C393"/>
    <mergeCell ref="B354:C354"/>
    <mergeCell ref="B380:C380"/>
    <mergeCell ref="B397:C397"/>
    <mergeCell ref="B398:C398"/>
    <mergeCell ref="B399:C399"/>
    <mergeCell ref="A2:L2"/>
    <mergeCell ref="A3:L3"/>
    <mergeCell ref="A4:L4"/>
    <mergeCell ref="A9:L9"/>
    <mergeCell ref="D187:E187"/>
    <mergeCell ref="D194:E194"/>
    <mergeCell ref="D73:E73"/>
    <mergeCell ref="D173:E173"/>
    <mergeCell ref="D180:E180"/>
    <mergeCell ref="B365:C365"/>
    <mergeCell ref="B366:C366"/>
    <mergeCell ref="B367:C367"/>
    <mergeCell ref="B353:C353"/>
    <mergeCell ref="B358:C358"/>
    <mergeCell ref="B361:C361"/>
    <mergeCell ref="B359:C359"/>
    <mergeCell ref="B363:C363"/>
    <mergeCell ref="B375:C375"/>
    <mergeCell ref="B362:C362"/>
    <mergeCell ref="B352:E352"/>
    <mergeCell ref="B351:E351"/>
    <mergeCell ref="B350:E350"/>
    <mergeCell ref="B348:E348"/>
    <mergeCell ref="B373:E373"/>
    <mergeCell ref="B372:E372"/>
    <mergeCell ref="B371:E371"/>
    <mergeCell ref="B368:C36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3 C169 C176 C183"/>
    <dataValidation allowBlank="1" showInputMessage="1" showErrorMessage="1" prompt="Corresponde al número de la cuenta de acuerdo al Plan de Cuentas emitido por el CONAC (DOF 22/11/2010)." sqref="B133"/>
    <dataValidation allowBlank="1" showInputMessage="1" showErrorMessage="1" prompt="Características cualitativas significativas que les impacten financieramente." sqref="D133:E133 E169 E176 E183"/>
    <dataValidation allowBlank="1" showInputMessage="1" showErrorMessage="1" prompt="Especificar origen de dicho recurso: Federal, Estatal, Municipal, Particulares." sqref="D169 D176 D183"/>
  </dataValidations>
  <printOptions/>
  <pageMargins left="0.46" right="0.7086614173228347" top="0.38" bottom="0.7480314960629921" header="0.31496062992125984" footer="0.31496062992125984"/>
  <pageSetup fitToHeight="4" fitToWidth="1" horizontalDpi="600" verticalDpi="600" orientation="landscape" scale="36" r:id="rId2"/>
  <headerFooter differentOddEven="1" differentFirst="1">
    <oddFooter>&amp;CPágina 11</oddFooter>
    <evenFooter>&amp;CP?gina 10</evenFooter>
    <firstFooter>&amp;CP?gina 9</first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69"/>
  <sheetViews>
    <sheetView showGridLines="0" view="pageLayout" zoomScale="90" zoomScaleNormal="85" zoomScalePageLayoutView="90" workbookViewId="0" topLeftCell="A34">
      <selection activeCell="E5" sqref="E5:I5"/>
    </sheetView>
  </sheetViews>
  <sheetFormatPr defaultColWidth="11.421875" defaultRowHeight="15"/>
  <cols>
    <col min="1" max="1" width="1.1484375" style="26" customWidth="1"/>
    <col min="2" max="3" width="3.7109375" style="268" customWidth="1"/>
    <col min="4" max="4" width="46.421875" style="268" customWidth="1"/>
    <col min="5" max="9" width="15.7109375" style="268" customWidth="1"/>
    <col min="10" max="10" width="18.8515625" style="268" customWidth="1"/>
    <col min="11" max="11" width="2.00390625" style="26" customWidth="1"/>
    <col min="12" max="16384" width="11.421875" style="268" customWidth="1"/>
  </cols>
  <sheetData>
    <row r="1" spans="2:10" ht="18.75" customHeight="1">
      <c r="B1" s="847" t="s">
        <v>451</v>
      </c>
      <c r="C1" s="847"/>
      <c r="D1" s="847"/>
      <c r="E1" s="847"/>
      <c r="F1" s="847"/>
      <c r="G1" s="847"/>
      <c r="H1" s="847"/>
      <c r="I1" s="847"/>
      <c r="J1" s="847"/>
    </row>
    <row r="2" spans="2:10" ht="15" customHeight="1">
      <c r="B2" s="346"/>
      <c r="C2" s="346"/>
      <c r="D2" s="847" t="s">
        <v>466</v>
      </c>
      <c r="E2" s="847"/>
      <c r="F2" s="847"/>
      <c r="G2" s="847"/>
      <c r="H2" s="847"/>
      <c r="I2" s="847"/>
      <c r="J2" s="847"/>
    </row>
    <row r="3" spans="2:10" ht="15" customHeight="1">
      <c r="B3" s="847" t="s">
        <v>916</v>
      </c>
      <c r="C3" s="847"/>
      <c r="D3" s="847"/>
      <c r="E3" s="847"/>
      <c r="F3" s="847"/>
      <c r="G3" s="847"/>
      <c r="H3" s="847"/>
      <c r="I3" s="847"/>
      <c r="J3" s="847"/>
    </row>
    <row r="4" spans="1:10" s="26" customFormat="1" ht="8.25" customHeight="1">
      <c r="A4" s="347"/>
      <c r="B4" s="348"/>
      <c r="C4" s="348"/>
      <c r="D4" s="348"/>
      <c r="E4" s="33"/>
      <c r="F4" s="349"/>
      <c r="G4" s="349"/>
      <c r="H4" s="349"/>
      <c r="I4" s="349"/>
      <c r="J4" s="349"/>
    </row>
    <row r="5" spans="1:10" s="26" customFormat="1" ht="13.5" customHeight="1">
      <c r="A5" s="347"/>
      <c r="B5" s="140"/>
      <c r="D5" s="31" t="s">
        <v>361</v>
      </c>
      <c r="E5" s="824" t="s">
        <v>511</v>
      </c>
      <c r="F5" s="824"/>
      <c r="G5" s="824"/>
      <c r="H5" s="824"/>
      <c r="I5" s="824"/>
      <c r="J5" s="350"/>
    </row>
    <row r="6" spans="1:10" s="26" customFormat="1" ht="11.25" customHeight="1">
      <c r="A6" s="347"/>
      <c r="B6" s="347"/>
      <c r="C6" s="347"/>
      <c r="D6" s="347"/>
      <c r="F6" s="350"/>
      <c r="G6" s="350"/>
      <c r="H6" s="350"/>
      <c r="I6" s="350"/>
      <c r="J6" s="350"/>
    </row>
    <row r="7" spans="1:10" ht="12" customHeight="1">
      <c r="A7" s="351"/>
      <c r="B7" s="963" t="s">
        <v>198</v>
      </c>
      <c r="C7" s="963"/>
      <c r="D7" s="963"/>
      <c r="E7" s="963" t="s">
        <v>199</v>
      </c>
      <c r="F7" s="963"/>
      <c r="G7" s="963"/>
      <c r="H7" s="963"/>
      <c r="I7" s="963"/>
      <c r="J7" s="962" t="s">
        <v>200</v>
      </c>
    </row>
    <row r="8" spans="1:10" ht="38.25">
      <c r="A8" s="347"/>
      <c r="B8" s="963"/>
      <c r="C8" s="963"/>
      <c r="D8" s="963"/>
      <c r="E8" s="352" t="s">
        <v>201</v>
      </c>
      <c r="F8" s="353" t="s">
        <v>202</v>
      </c>
      <c r="G8" s="352" t="s">
        <v>203</v>
      </c>
      <c r="H8" s="352" t="s">
        <v>204</v>
      </c>
      <c r="I8" s="352" t="s">
        <v>205</v>
      </c>
      <c r="J8" s="962"/>
    </row>
    <row r="9" spans="1:10" ht="12" customHeight="1">
      <c r="A9" s="347"/>
      <c r="B9" s="963"/>
      <c r="C9" s="963"/>
      <c r="D9" s="963"/>
      <c r="E9" s="352" t="s">
        <v>206</v>
      </c>
      <c r="F9" s="352" t="s">
        <v>207</v>
      </c>
      <c r="G9" s="352" t="s">
        <v>208</v>
      </c>
      <c r="H9" s="352" t="s">
        <v>209</v>
      </c>
      <c r="I9" s="352" t="s">
        <v>210</v>
      </c>
      <c r="J9" s="352" t="s">
        <v>221</v>
      </c>
    </row>
    <row r="10" spans="1:10" ht="12" customHeight="1">
      <c r="A10" s="354"/>
      <c r="B10" s="355"/>
      <c r="C10" s="356"/>
      <c r="D10" s="357"/>
      <c r="E10" s="358"/>
      <c r="F10" s="359"/>
      <c r="G10" s="359"/>
      <c r="H10" s="359"/>
      <c r="I10" s="359"/>
      <c r="J10" s="359"/>
    </row>
    <row r="11" spans="1:10" ht="12" customHeight="1">
      <c r="A11" s="354"/>
      <c r="B11" s="954" t="s">
        <v>82</v>
      </c>
      <c r="C11" s="955"/>
      <c r="D11" s="956"/>
      <c r="E11" s="360">
        <v>0</v>
      </c>
      <c r="F11" s="360">
        <v>0</v>
      </c>
      <c r="G11" s="360">
        <f>+E11+F11</f>
        <v>0</v>
      </c>
      <c r="H11" s="360">
        <v>0</v>
      </c>
      <c r="I11" s="360">
        <v>0</v>
      </c>
      <c r="J11" s="360">
        <f>+I11-E11</f>
        <v>0</v>
      </c>
    </row>
    <row r="12" spans="1:10" ht="12" customHeight="1">
      <c r="A12" s="354"/>
      <c r="B12" s="954" t="s">
        <v>192</v>
      </c>
      <c r="C12" s="955"/>
      <c r="D12" s="956"/>
      <c r="E12" s="360">
        <v>0</v>
      </c>
      <c r="F12" s="360">
        <v>0</v>
      </c>
      <c r="G12" s="360">
        <f>+E12+F12</f>
        <v>0</v>
      </c>
      <c r="H12" s="360">
        <v>0</v>
      </c>
      <c r="I12" s="360">
        <v>0</v>
      </c>
      <c r="J12" s="360">
        <f>+I12-E12</f>
        <v>0</v>
      </c>
    </row>
    <row r="13" spans="1:10" ht="12" customHeight="1">
      <c r="A13" s="354"/>
      <c r="B13" s="954" t="s">
        <v>86</v>
      </c>
      <c r="C13" s="955"/>
      <c r="D13" s="956"/>
      <c r="E13" s="360">
        <v>0</v>
      </c>
      <c r="F13" s="360">
        <v>0</v>
      </c>
      <c r="G13" s="360">
        <f>+E13+F13</f>
        <v>0</v>
      </c>
      <c r="H13" s="548">
        <v>0</v>
      </c>
      <c r="I13" s="360">
        <v>0</v>
      </c>
      <c r="J13" s="360">
        <f>+I13-E13</f>
        <v>0</v>
      </c>
    </row>
    <row r="14" spans="1:10" ht="12" customHeight="1">
      <c r="A14" s="354"/>
      <c r="B14" s="954" t="s">
        <v>88</v>
      </c>
      <c r="C14" s="955"/>
      <c r="D14" s="956"/>
      <c r="E14" s="360">
        <v>0</v>
      </c>
      <c r="F14" s="360">
        <v>0</v>
      </c>
      <c r="G14" s="360">
        <f>+E14+F14</f>
        <v>0</v>
      </c>
      <c r="H14" s="548">
        <v>0</v>
      </c>
      <c r="I14" s="360">
        <v>0</v>
      </c>
      <c r="J14" s="360">
        <f>+I14-E14</f>
        <v>0</v>
      </c>
    </row>
    <row r="15" spans="1:10" ht="12" customHeight="1">
      <c r="A15" s="354"/>
      <c r="B15" s="954" t="s">
        <v>211</v>
      </c>
      <c r="C15" s="955"/>
      <c r="D15" s="956"/>
      <c r="E15" s="577"/>
      <c r="F15" s="360"/>
      <c r="G15" s="360">
        <f aca="true" t="shared" si="0" ref="G15:G26">+E15+F15</f>
        <v>0</v>
      </c>
      <c r="H15" s="360"/>
      <c r="I15" s="570"/>
      <c r="J15" s="360"/>
    </row>
    <row r="16" spans="1:10" ht="12" customHeight="1">
      <c r="A16" s="354"/>
      <c r="B16" s="361"/>
      <c r="C16" s="955" t="s">
        <v>212</v>
      </c>
      <c r="D16" s="956"/>
      <c r="E16" s="495">
        <v>428090</v>
      </c>
      <c r="F16" s="625">
        <v>64.31</v>
      </c>
      <c r="G16" s="360">
        <f t="shared" si="0"/>
        <v>428154.31</v>
      </c>
      <c r="H16" s="625">
        <v>97918.56</v>
      </c>
      <c r="I16" s="625">
        <v>97918.56</v>
      </c>
      <c r="J16" s="555">
        <f>I16-E16</f>
        <v>-330171.44</v>
      </c>
    </row>
    <row r="17" spans="1:10" ht="12" customHeight="1">
      <c r="A17" s="354"/>
      <c r="B17" s="361"/>
      <c r="C17" s="955" t="s">
        <v>213</v>
      </c>
      <c r="D17" s="956"/>
      <c r="E17" s="360"/>
      <c r="F17" s="568"/>
      <c r="G17" s="360">
        <f t="shared" si="0"/>
        <v>0</v>
      </c>
      <c r="H17" s="498"/>
      <c r="I17" s="576"/>
      <c r="J17" s="555">
        <f aca="true" t="shared" si="1" ref="J17:J25">I17-E17</f>
        <v>0</v>
      </c>
    </row>
    <row r="18" spans="1:12" ht="12" customHeight="1">
      <c r="A18" s="354"/>
      <c r="B18" s="954" t="s">
        <v>214</v>
      </c>
      <c r="C18" s="955"/>
      <c r="D18" s="956"/>
      <c r="E18" s="360"/>
      <c r="F18" s="571"/>
      <c r="G18" s="360">
        <f t="shared" si="0"/>
        <v>0</v>
      </c>
      <c r="H18" s="556"/>
      <c r="I18" s="575"/>
      <c r="J18" s="555">
        <f t="shared" si="1"/>
        <v>0</v>
      </c>
      <c r="K18" s="505"/>
      <c r="L18" s="505"/>
    </row>
    <row r="19" spans="1:12" ht="12" customHeight="1">
      <c r="A19" s="354"/>
      <c r="B19" s="361"/>
      <c r="C19" s="955" t="s">
        <v>212</v>
      </c>
      <c r="D19" s="956"/>
      <c r="E19" s="360"/>
      <c r="F19" s="625">
        <v>1306920.64</v>
      </c>
      <c r="G19" s="360">
        <f t="shared" si="0"/>
        <v>1306920.64</v>
      </c>
      <c r="H19" s="512">
        <v>8000</v>
      </c>
      <c r="I19" s="512">
        <v>8000</v>
      </c>
      <c r="J19" s="555">
        <f t="shared" si="1"/>
        <v>8000</v>
      </c>
      <c r="K19" s="505"/>
      <c r="L19" s="505"/>
    </row>
    <row r="20" spans="1:10" ht="12" customHeight="1">
      <c r="A20" s="354"/>
      <c r="B20" s="361"/>
      <c r="C20" s="955" t="s">
        <v>213</v>
      </c>
      <c r="D20" s="956"/>
      <c r="E20" s="360"/>
      <c r="F20" s="576"/>
      <c r="G20" s="360">
        <f t="shared" si="0"/>
        <v>0</v>
      </c>
      <c r="H20" s="498"/>
      <c r="I20" s="576"/>
      <c r="J20" s="555">
        <f t="shared" si="1"/>
        <v>0</v>
      </c>
    </row>
    <row r="21" spans="1:10" ht="12" customHeight="1">
      <c r="A21" s="354"/>
      <c r="B21" s="361"/>
      <c r="C21" s="955" t="s">
        <v>474</v>
      </c>
      <c r="D21" s="956"/>
      <c r="E21" s="360"/>
      <c r="F21" s="576"/>
      <c r="G21" s="360">
        <f t="shared" si="0"/>
        <v>0</v>
      </c>
      <c r="H21" s="498"/>
      <c r="I21" s="576"/>
      <c r="J21" s="555">
        <f t="shared" si="1"/>
        <v>0</v>
      </c>
    </row>
    <row r="22" spans="1:10" ht="12" customHeight="1">
      <c r="A22" s="354"/>
      <c r="B22" s="361"/>
      <c r="C22" s="955" t="s">
        <v>475</v>
      </c>
      <c r="D22" s="956"/>
      <c r="E22" s="360"/>
      <c r="F22" s="576"/>
      <c r="G22" s="360">
        <f t="shared" si="0"/>
        <v>0</v>
      </c>
      <c r="H22" s="498"/>
      <c r="I22" s="576"/>
      <c r="J22" s="555">
        <f t="shared" si="1"/>
        <v>0</v>
      </c>
    </row>
    <row r="23" spans="1:10" ht="12" customHeight="1">
      <c r="A23" s="354"/>
      <c r="B23" s="954" t="s">
        <v>215</v>
      </c>
      <c r="C23" s="955"/>
      <c r="D23" s="956"/>
      <c r="E23" s="360"/>
      <c r="F23" s="576"/>
      <c r="G23" s="360">
        <f t="shared" si="0"/>
        <v>0</v>
      </c>
      <c r="H23" s="498"/>
      <c r="I23" s="576"/>
      <c r="J23" s="555">
        <f t="shared" si="1"/>
        <v>0</v>
      </c>
    </row>
    <row r="24" spans="1:10" ht="12" customHeight="1">
      <c r="A24" s="354"/>
      <c r="B24" s="954" t="s">
        <v>99</v>
      </c>
      <c r="C24" s="955"/>
      <c r="D24" s="956"/>
      <c r="E24" s="498">
        <v>0</v>
      </c>
      <c r="F24" s="625">
        <v>15120757</v>
      </c>
      <c r="G24" s="360">
        <f t="shared" si="0"/>
        <v>15120757</v>
      </c>
      <c r="H24" s="625">
        <v>3885232</v>
      </c>
      <c r="I24" s="625">
        <v>3885232</v>
      </c>
      <c r="J24" s="555">
        <f t="shared" si="1"/>
        <v>3885232</v>
      </c>
    </row>
    <row r="25" spans="1:10" ht="12" customHeight="1">
      <c r="A25" s="362"/>
      <c r="B25" s="954" t="s">
        <v>216</v>
      </c>
      <c r="C25" s="955"/>
      <c r="D25" s="956"/>
      <c r="E25" s="495">
        <v>16152635.42</v>
      </c>
      <c r="F25" s="625">
        <v>75287833.77</v>
      </c>
      <c r="G25" s="360">
        <f t="shared" si="0"/>
        <v>91440469.19</v>
      </c>
      <c r="H25" s="625">
        <v>38748491.31</v>
      </c>
      <c r="I25" s="625">
        <v>38748491.31</v>
      </c>
      <c r="J25" s="555">
        <f t="shared" si="1"/>
        <v>22595855.89</v>
      </c>
    </row>
    <row r="26" spans="1:10" ht="12" customHeight="1">
      <c r="A26" s="354"/>
      <c r="B26" s="954" t="s">
        <v>217</v>
      </c>
      <c r="C26" s="955"/>
      <c r="D26" s="956"/>
      <c r="E26" s="360"/>
      <c r="F26" s="548"/>
      <c r="G26" s="360">
        <f t="shared" si="0"/>
        <v>0</v>
      </c>
      <c r="H26" s="360"/>
      <c r="I26" s="360"/>
      <c r="J26" s="360"/>
    </row>
    <row r="27" spans="1:10" ht="12" customHeight="1">
      <c r="A27" s="354"/>
      <c r="B27" s="363"/>
      <c r="C27" s="364"/>
      <c r="D27" s="365"/>
      <c r="E27" s="366"/>
      <c r="F27" s="367"/>
      <c r="G27" s="367"/>
      <c r="H27" s="367"/>
      <c r="I27" s="367"/>
      <c r="J27" s="367"/>
    </row>
    <row r="28" spans="1:10" ht="12" customHeight="1">
      <c r="A28" s="347"/>
      <c r="B28" s="368"/>
      <c r="C28" s="369"/>
      <c r="D28" s="370" t="s">
        <v>218</v>
      </c>
      <c r="E28" s="360">
        <f>SUM(E11+E12+E13+E14+E15+E16+E18+E23+E24+E25+E26)</f>
        <v>16580725.42</v>
      </c>
      <c r="F28" s="360">
        <f>F19+F24+F25+F16</f>
        <v>91715575.72</v>
      </c>
      <c r="G28" s="360">
        <f>G16+G19+G24+G25</f>
        <v>108296301.14</v>
      </c>
      <c r="H28" s="360">
        <f>H16+H19+H24+H25</f>
        <v>42739641.870000005</v>
      </c>
      <c r="I28" s="360">
        <f>I16+I19+I24+I25</f>
        <v>42739641.870000005</v>
      </c>
      <c r="J28" s="503">
        <f>-(-I28+E28)</f>
        <v>26158916.450000003</v>
      </c>
    </row>
    <row r="29" spans="1:10" ht="12" customHeight="1">
      <c r="A29" s="354"/>
      <c r="B29" s="371"/>
      <c r="C29" s="371"/>
      <c r="D29" s="371"/>
      <c r="E29" s="372"/>
      <c r="F29" s="372"/>
      <c r="G29" s="372"/>
      <c r="H29" s="960" t="s">
        <v>297</v>
      </c>
      <c r="I29" s="961"/>
      <c r="J29" s="503">
        <v>0</v>
      </c>
    </row>
    <row r="30" spans="1:10" ht="12" customHeight="1">
      <c r="A30" s="347"/>
      <c r="B30" s="347"/>
      <c r="C30" s="347"/>
      <c r="D30" s="347"/>
      <c r="E30" s="350"/>
      <c r="F30" s="350"/>
      <c r="G30" s="350"/>
      <c r="H30" s="350"/>
      <c r="I30" s="350"/>
      <c r="J30" s="350"/>
    </row>
    <row r="31" spans="1:10" ht="12" customHeight="1">
      <c r="A31" s="347"/>
      <c r="B31" s="962" t="s">
        <v>219</v>
      </c>
      <c r="C31" s="962"/>
      <c r="D31" s="962"/>
      <c r="E31" s="963" t="s">
        <v>199</v>
      </c>
      <c r="F31" s="963"/>
      <c r="G31" s="963"/>
      <c r="H31" s="963"/>
      <c r="I31" s="963"/>
      <c r="J31" s="962" t="s">
        <v>200</v>
      </c>
    </row>
    <row r="32" spans="1:10" ht="38.25" customHeight="1">
      <c r="A32" s="347"/>
      <c r="B32" s="962"/>
      <c r="C32" s="962"/>
      <c r="D32" s="962"/>
      <c r="E32" s="352" t="s">
        <v>201</v>
      </c>
      <c r="F32" s="353" t="s">
        <v>202</v>
      </c>
      <c r="G32" s="352" t="s">
        <v>203</v>
      </c>
      <c r="H32" s="352" t="s">
        <v>204</v>
      </c>
      <c r="I32" s="352" t="s">
        <v>205</v>
      </c>
      <c r="J32" s="962"/>
    </row>
    <row r="33" spans="1:10" ht="12" customHeight="1">
      <c r="A33" s="347"/>
      <c r="B33" s="962"/>
      <c r="C33" s="962"/>
      <c r="D33" s="962"/>
      <c r="E33" s="352" t="s">
        <v>206</v>
      </c>
      <c r="F33" s="352" t="s">
        <v>207</v>
      </c>
      <c r="G33" s="352" t="s">
        <v>208</v>
      </c>
      <c r="H33" s="352" t="s">
        <v>209</v>
      </c>
      <c r="I33" s="352" t="s">
        <v>210</v>
      </c>
      <c r="J33" s="352" t="s">
        <v>221</v>
      </c>
    </row>
    <row r="34" spans="1:10" ht="12" customHeight="1">
      <c r="A34" s="354"/>
      <c r="B34" s="355"/>
      <c r="C34" s="356"/>
      <c r="D34" s="357"/>
      <c r="E34" s="359"/>
      <c r="F34" s="670"/>
      <c r="G34" s="359"/>
      <c r="H34" s="670"/>
      <c r="I34" s="359"/>
      <c r="J34" s="359"/>
    </row>
    <row r="35" spans="1:10" ht="12" customHeight="1">
      <c r="A35" s="354"/>
      <c r="B35" s="501" t="s">
        <v>555</v>
      </c>
      <c r="C35" s="373"/>
      <c r="D35" s="48"/>
      <c r="E35" s="495">
        <f>+E36+E38</f>
        <v>428090</v>
      </c>
      <c r="F35" s="621">
        <f>+F36+F38</f>
        <v>133195.92</v>
      </c>
      <c r="G35" s="495">
        <f>E35+F35</f>
        <v>561285.92</v>
      </c>
      <c r="H35" s="622">
        <f>+H36+H38</f>
        <v>105910.69</v>
      </c>
      <c r="I35" s="495">
        <f>+I36+I38</f>
        <v>105910.69</v>
      </c>
      <c r="J35" s="374">
        <f>-(-I35+E35)</f>
        <v>-322179.31</v>
      </c>
    </row>
    <row r="36" spans="1:10" ht="12" customHeight="1">
      <c r="A36" s="354"/>
      <c r="B36" s="501" t="s">
        <v>556</v>
      </c>
      <c r="C36" s="373"/>
      <c r="D36" s="48"/>
      <c r="E36" s="495">
        <f>+E37</f>
        <v>428090</v>
      </c>
      <c r="F36" s="621">
        <f>+F37</f>
        <v>56.44</v>
      </c>
      <c r="G36" s="495">
        <f aca="true" t="shared" si="2" ref="G36:G47">E36+F36</f>
        <v>428146.44</v>
      </c>
      <c r="H36" s="625">
        <f>+H37</f>
        <v>97910.69</v>
      </c>
      <c r="I36" s="495">
        <f>+I37</f>
        <v>97910.69</v>
      </c>
      <c r="J36" s="360">
        <f>-(-I36+E36)</f>
        <v>-330179.31</v>
      </c>
    </row>
    <row r="37" spans="1:10" ht="12" customHeight="1">
      <c r="A37" s="354"/>
      <c r="B37" s="501" t="s">
        <v>557</v>
      </c>
      <c r="C37" s="373"/>
      <c r="D37" s="48"/>
      <c r="E37" s="495">
        <v>428090</v>
      </c>
      <c r="F37" s="625">
        <v>56.44</v>
      </c>
      <c r="G37" s="495">
        <f t="shared" si="2"/>
        <v>428146.44</v>
      </c>
      <c r="H37" s="625">
        <v>97910.69</v>
      </c>
      <c r="I37" s="495">
        <v>97910.69</v>
      </c>
      <c r="J37" s="360">
        <f>-(-I37+E37)</f>
        <v>-330179.31</v>
      </c>
    </row>
    <row r="38" spans="1:10" ht="12" customHeight="1">
      <c r="A38" s="354"/>
      <c r="B38" s="501" t="s">
        <v>609</v>
      </c>
      <c r="C38" s="373"/>
      <c r="D38" s="48"/>
      <c r="E38" s="473">
        <v>0</v>
      </c>
      <c r="F38" s="621">
        <f>+F39</f>
        <v>133139.48</v>
      </c>
      <c r="G38" s="495">
        <f t="shared" si="2"/>
        <v>133139.48</v>
      </c>
      <c r="H38" s="625">
        <f>+H39</f>
        <v>8000</v>
      </c>
      <c r="I38" s="495">
        <f>+I39</f>
        <v>8000</v>
      </c>
      <c r="J38" s="360">
        <f>-(-I38+E38)</f>
        <v>8000</v>
      </c>
    </row>
    <row r="39" spans="1:10" ht="12" customHeight="1">
      <c r="A39" s="354"/>
      <c r="B39" s="501" t="s">
        <v>610</v>
      </c>
      <c r="C39" s="373"/>
      <c r="D39" s="48"/>
      <c r="E39" s="473">
        <v>0</v>
      </c>
      <c r="F39" s="625">
        <v>133139.48</v>
      </c>
      <c r="G39" s="495">
        <f>E39+F39</f>
        <v>133139.48</v>
      </c>
      <c r="H39" s="625">
        <v>8000</v>
      </c>
      <c r="I39" s="495">
        <v>8000</v>
      </c>
      <c r="J39" s="360">
        <f>-(-I39+E39)</f>
        <v>8000</v>
      </c>
    </row>
    <row r="40" spans="1:10" ht="12" customHeight="1">
      <c r="A40" s="354"/>
      <c r="B40" s="501"/>
      <c r="C40" s="402"/>
      <c r="D40" s="668"/>
      <c r="E40" s="500"/>
      <c r="F40" s="671"/>
      <c r="G40" s="495"/>
      <c r="H40" s="552"/>
      <c r="I40" s="495"/>
      <c r="J40" s="374">
        <f>(I40-E40)</f>
        <v>0</v>
      </c>
    </row>
    <row r="41" spans="1:10" ht="12" customHeight="1">
      <c r="A41" s="354"/>
      <c r="B41" s="501" t="s">
        <v>537</v>
      </c>
      <c r="C41" s="402"/>
      <c r="D41" s="668"/>
      <c r="E41" s="473">
        <v>0</v>
      </c>
      <c r="F41" s="621">
        <f>+F42+F44+F46</f>
        <v>29612523.39</v>
      </c>
      <c r="G41" s="495">
        <f t="shared" si="2"/>
        <v>29612523.39</v>
      </c>
      <c r="H41" s="622">
        <f>+H42+H44+H46</f>
        <v>7909138.03</v>
      </c>
      <c r="I41" s="625">
        <f>+I42+I44+I46</f>
        <v>7909138.03</v>
      </c>
      <c r="J41" s="374">
        <f>-(-I41+E41)</f>
        <v>7909138.03</v>
      </c>
    </row>
    <row r="42" spans="1:10" ht="12" customHeight="1">
      <c r="A42" s="354"/>
      <c r="B42" s="501" t="s">
        <v>609</v>
      </c>
      <c r="C42" s="402"/>
      <c r="D42" s="668"/>
      <c r="E42" s="473">
        <v>0</v>
      </c>
      <c r="F42" s="621">
        <f>+F43</f>
        <v>1078772.55</v>
      </c>
      <c r="G42" s="495">
        <f t="shared" si="2"/>
        <v>1078772.55</v>
      </c>
      <c r="H42" s="625">
        <f>+H43</f>
        <v>7.87</v>
      </c>
      <c r="I42" s="495">
        <f>+I43</f>
        <v>7.87</v>
      </c>
      <c r="J42" s="360">
        <f>-(-I42+E42)</f>
        <v>7.87</v>
      </c>
    </row>
    <row r="43" spans="1:10" ht="12" customHeight="1">
      <c r="A43" s="354"/>
      <c r="B43" s="501" t="s">
        <v>610</v>
      </c>
      <c r="C43" s="402"/>
      <c r="D43" s="668"/>
      <c r="E43" s="473">
        <v>0</v>
      </c>
      <c r="F43" s="625">
        <v>1078772.55</v>
      </c>
      <c r="G43" s="495">
        <f t="shared" si="2"/>
        <v>1078772.55</v>
      </c>
      <c r="H43" s="625">
        <v>7.87</v>
      </c>
      <c r="I43" s="495">
        <v>7.87</v>
      </c>
      <c r="J43" s="360">
        <f>-(-I43+E43)</f>
        <v>7.87</v>
      </c>
    </row>
    <row r="44" spans="1:10" ht="12" customHeight="1">
      <c r="A44" s="354"/>
      <c r="B44" s="501" t="s">
        <v>538</v>
      </c>
      <c r="C44" s="33"/>
      <c r="D44" s="668"/>
      <c r="E44" s="473">
        <v>0</v>
      </c>
      <c r="F44" s="621">
        <f>+F45</f>
        <v>15120757</v>
      </c>
      <c r="G44" s="495">
        <f t="shared" si="2"/>
        <v>15120757</v>
      </c>
      <c r="H44" s="625">
        <f>+H45</f>
        <v>3885232</v>
      </c>
      <c r="I44" s="495">
        <f>+I45</f>
        <v>3885232</v>
      </c>
      <c r="J44" s="360">
        <f>-(-I44+E44)</f>
        <v>3885232</v>
      </c>
    </row>
    <row r="45" spans="1:10" ht="12" customHeight="1">
      <c r="A45" s="354"/>
      <c r="B45" s="501" t="s">
        <v>539</v>
      </c>
      <c r="C45" s="33"/>
      <c r="D45" s="668"/>
      <c r="E45" s="473">
        <v>0</v>
      </c>
      <c r="F45" s="625">
        <v>15120757</v>
      </c>
      <c r="G45" s="495">
        <f t="shared" si="2"/>
        <v>15120757</v>
      </c>
      <c r="H45" s="625">
        <v>3885232</v>
      </c>
      <c r="I45" s="495">
        <v>3885232</v>
      </c>
      <c r="J45" s="360">
        <f>-(-I45+E45)</f>
        <v>3885232</v>
      </c>
    </row>
    <row r="46" spans="1:11" s="620" customFormat="1" ht="12" customHeight="1">
      <c r="A46" s="354"/>
      <c r="B46" s="501" t="s">
        <v>541</v>
      </c>
      <c r="C46" s="33"/>
      <c r="D46" s="668"/>
      <c r="E46" s="473">
        <v>0</v>
      </c>
      <c r="F46" s="625">
        <f>+F47</f>
        <v>13412993.84</v>
      </c>
      <c r="G46" s="495">
        <f t="shared" si="2"/>
        <v>13412993.84</v>
      </c>
      <c r="H46" s="625">
        <f>+H47</f>
        <v>4023898.16</v>
      </c>
      <c r="I46" s="495">
        <f>+I47</f>
        <v>4023898.16</v>
      </c>
      <c r="J46" s="360"/>
      <c r="K46" s="26"/>
    </row>
    <row r="47" spans="1:11" s="620" customFormat="1" ht="12" customHeight="1">
      <c r="A47" s="354"/>
      <c r="B47" s="501" t="s">
        <v>542</v>
      </c>
      <c r="C47" s="33"/>
      <c r="D47" s="668"/>
      <c r="E47" s="473">
        <v>0</v>
      </c>
      <c r="F47" s="625">
        <v>13412993.84</v>
      </c>
      <c r="G47" s="495">
        <f t="shared" si="2"/>
        <v>13412993.84</v>
      </c>
      <c r="H47" s="625">
        <v>4023898.16</v>
      </c>
      <c r="I47" s="495">
        <v>4023898.16</v>
      </c>
      <c r="J47" s="360"/>
      <c r="K47" s="26"/>
    </row>
    <row r="48" spans="1:10" ht="12" customHeight="1">
      <c r="A48" s="354"/>
      <c r="B48" s="501"/>
      <c r="C48" s="402"/>
      <c r="D48" s="668"/>
      <c r="E48" s="500"/>
      <c r="F48" s="552"/>
      <c r="G48" s="495"/>
      <c r="H48" s="501"/>
      <c r="I48" s="473"/>
      <c r="J48" s="374">
        <f>-(I48-E48)</f>
        <v>0</v>
      </c>
    </row>
    <row r="49" spans="1:10" ht="12" customHeight="1">
      <c r="A49" s="354"/>
      <c r="B49" s="501" t="s">
        <v>540</v>
      </c>
      <c r="C49" s="33"/>
      <c r="D49" s="668"/>
      <c r="E49" s="495">
        <f>+E52</f>
        <v>16152635.42</v>
      </c>
      <c r="F49" s="621">
        <f>+F50+F52</f>
        <v>61874839.93</v>
      </c>
      <c r="G49" s="495">
        <f>E49+F49</f>
        <v>78027475.35</v>
      </c>
      <c r="H49" s="622">
        <f>+H50+H52</f>
        <v>34724593.15</v>
      </c>
      <c r="I49" s="495">
        <f>+I50+I52</f>
        <v>34724593.15</v>
      </c>
      <c r="J49" s="374">
        <f>-(-I49+E49)</f>
        <v>18571957.729999997</v>
      </c>
    </row>
    <row r="50" spans="1:11" s="620" customFormat="1" ht="12" customHeight="1">
      <c r="A50" s="354"/>
      <c r="B50" s="501" t="s">
        <v>556</v>
      </c>
      <c r="C50" s="33"/>
      <c r="D50" s="668"/>
      <c r="E50" s="495">
        <v>0</v>
      </c>
      <c r="F50" s="625">
        <f>+F51</f>
        <v>0</v>
      </c>
      <c r="G50" s="495">
        <f>E50+F50</f>
        <v>0</v>
      </c>
      <c r="H50" s="625">
        <f>+H51</f>
        <v>0</v>
      </c>
      <c r="I50" s="495">
        <f>+I51</f>
        <v>0</v>
      </c>
      <c r="J50" s="360">
        <f>-(-I50+E50)</f>
        <v>0</v>
      </c>
      <c r="K50" s="26"/>
    </row>
    <row r="51" spans="1:11" s="620" customFormat="1" ht="12" customHeight="1">
      <c r="A51" s="354"/>
      <c r="B51" s="501" t="s">
        <v>557</v>
      </c>
      <c r="C51" s="33"/>
      <c r="D51" s="668"/>
      <c r="E51" s="495">
        <v>0</v>
      </c>
      <c r="F51" s="625">
        <v>0</v>
      </c>
      <c r="G51" s="495">
        <f>E51+F51</f>
        <v>0</v>
      </c>
      <c r="H51" s="625">
        <v>0</v>
      </c>
      <c r="I51" s="495">
        <v>0</v>
      </c>
      <c r="J51" s="360">
        <f>-(-I51+E51)</f>
        <v>0</v>
      </c>
      <c r="K51" s="26"/>
    </row>
    <row r="52" spans="1:10" ht="12" customHeight="1">
      <c r="A52" s="354"/>
      <c r="B52" s="501" t="s">
        <v>541</v>
      </c>
      <c r="C52" s="33"/>
      <c r="D52" s="668"/>
      <c r="E52" s="495">
        <f>+E53</f>
        <v>16152635.42</v>
      </c>
      <c r="F52" s="621">
        <f>+F53</f>
        <v>61874839.93</v>
      </c>
      <c r="G52" s="495">
        <f>E52+F52</f>
        <v>78027475.35</v>
      </c>
      <c r="H52" s="625">
        <f>+H53</f>
        <v>34724593.15</v>
      </c>
      <c r="I52" s="495">
        <f>+I53</f>
        <v>34724593.15</v>
      </c>
      <c r="J52" s="360">
        <f>-(-I52+E52)</f>
        <v>18571957.729999997</v>
      </c>
    </row>
    <row r="53" spans="1:10" ht="12" customHeight="1">
      <c r="A53" s="354"/>
      <c r="B53" s="501" t="s">
        <v>542</v>
      </c>
      <c r="C53" s="273"/>
      <c r="D53" s="274"/>
      <c r="E53" s="495">
        <v>16152635.42</v>
      </c>
      <c r="F53" s="625">
        <v>61874839.93</v>
      </c>
      <c r="G53" s="495">
        <f>E53+F53</f>
        <v>78027475.35</v>
      </c>
      <c r="H53" s="625">
        <v>34724593.15</v>
      </c>
      <c r="I53" s="495">
        <v>34724593.15</v>
      </c>
      <c r="J53" s="360">
        <f>-(-I53+E53)</f>
        <v>18571957.729999997</v>
      </c>
    </row>
    <row r="54" spans="1:10" ht="12" customHeight="1">
      <c r="A54" s="354"/>
      <c r="B54" s="501"/>
      <c r="C54" s="273"/>
      <c r="D54" s="274"/>
      <c r="E54" s="495"/>
      <c r="F54" s="552"/>
      <c r="G54" s="495"/>
      <c r="H54" s="552"/>
      <c r="I54" s="495"/>
      <c r="J54" s="374">
        <f>(-I54+E54)</f>
        <v>0</v>
      </c>
    </row>
    <row r="55" spans="1:10" ht="12" customHeight="1">
      <c r="A55" s="354"/>
      <c r="B55" s="501" t="s">
        <v>625</v>
      </c>
      <c r="C55" s="273"/>
      <c r="D55" s="274"/>
      <c r="E55" s="473">
        <v>0</v>
      </c>
      <c r="F55" s="621">
        <f>+F56</f>
        <v>95016.48</v>
      </c>
      <c r="G55" s="495">
        <f>E55+F55</f>
        <v>95016.48</v>
      </c>
      <c r="H55" s="622">
        <f>+H56</f>
        <v>0</v>
      </c>
      <c r="I55" s="495">
        <f>+I56</f>
        <v>0</v>
      </c>
      <c r="J55" s="374">
        <f>-(-I55+E55)</f>
        <v>0</v>
      </c>
    </row>
    <row r="56" spans="1:10" ht="12" customHeight="1">
      <c r="A56" s="354"/>
      <c r="B56" s="501" t="s">
        <v>609</v>
      </c>
      <c r="C56" s="559"/>
      <c r="D56" s="669"/>
      <c r="E56" s="473">
        <v>0</v>
      </c>
      <c r="F56" s="621">
        <f>+F57+F58</f>
        <v>95016.48</v>
      </c>
      <c r="G56" s="495">
        <f>E56+F56</f>
        <v>95016.48</v>
      </c>
      <c r="H56" s="625">
        <v>0</v>
      </c>
      <c r="I56" s="495">
        <v>0</v>
      </c>
      <c r="J56" s="360">
        <f>-(-I56+E56)</f>
        <v>0</v>
      </c>
    </row>
    <row r="57" spans="1:10" ht="12" customHeight="1">
      <c r="A57" s="354"/>
      <c r="B57" s="501" t="s">
        <v>736</v>
      </c>
      <c r="C57" s="559"/>
      <c r="D57" s="669"/>
      <c r="E57" s="473">
        <v>0</v>
      </c>
      <c r="F57" s="621">
        <v>0</v>
      </c>
      <c r="G57" s="495">
        <f>E57+F57</f>
        <v>0</v>
      </c>
      <c r="H57" s="622">
        <v>0</v>
      </c>
      <c r="I57" s="495">
        <v>0</v>
      </c>
      <c r="J57" s="360">
        <f>-(-I57+E57)</f>
        <v>0</v>
      </c>
    </row>
    <row r="58" spans="1:11" s="578" customFormat="1" ht="12" customHeight="1">
      <c r="A58" s="354"/>
      <c r="B58" s="501" t="s">
        <v>610</v>
      </c>
      <c r="C58" s="559"/>
      <c r="D58" s="669"/>
      <c r="E58" s="499"/>
      <c r="F58" s="625">
        <v>95016.48</v>
      </c>
      <c r="G58" s="495">
        <f>E58+F58</f>
        <v>95016.48</v>
      </c>
      <c r="H58" s="622">
        <v>0</v>
      </c>
      <c r="I58" s="495">
        <v>0</v>
      </c>
      <c r="J58" s="360">
        <f>-(-I58+E58)</f>
        <v>0</v>
      </c>
      <c r="K58" s="26"/>
    </row>
    <row r="59" spans="1:10" ht="12" customHeight="1">
      <c r="A59" s="354"/>
      <c r="B59" s="363"/>
      <c r="C59" s="364"/>
      <c r="D59" s="365"/>
      <c r="E59" s="367"/>
      <c r="F59" s="672"/>
      <c r="G59" s="367"/>
      <c r="H59" s="672"/>
      <c r="I59" s="367"/>
      <c r="J59" s="367"/>
    </row>
    <row r="60" spans="1:10" ht="12" customHeight="1">
      <c r="A60" s="347"/>
      <c r="B60" s="483"/>
      <c r="C60" s="484"/>
      <c r="D60" s="560" t="s">
        <v>218</v>
      </c>
      <c r="E60" s="503">
        <f>E35+E41+E53+E57</f>
        <v>16580725.42</v>
      </c>
      <c r="F60" s="503">
        <f>F35+F41+F49+F57+F58</f>
        <v>91715575.72000001</v>
      </c>
      <c r="G60" s="503">
        <f>G35+G41+G49+G57+G58</f>
        <v>108296301.14</v>
      </c>
      <c r="H60" s="503">
        <f>H35+H41+H49+H57+H58</f>
        <v>42739641.87</v>
      </c>
      <c r="I60" s="503">
        <f>I35+I41+I49+I57+I58</f>
        <v>42739641.87</v>
      </c>
      <c r="J60" s="360">
        <f>-(-I60+E60)</f>
        <v>26158916.449999996</v>
      </c>
    </row>
    <row r="61" spans="1:10" ht="12.75">
      <c r="A61" s="354"/>
      <c r="B61" s="16" t="s">
        <v>76</v>
      </c>
      <c r="C61" s="486"/>
      <c r="D61" s="486"/>
      <c r="E61" s="486"/>
      <c r="F61" s="487"/>
      <c r="G61" s="487"/>
      <c r="H61" s="958" t="s">
        <v>297</v>
      </c>
      <c r="I61" s="959"/>
      <c r="J61" s="485">
        <v>0</v>
      </c>
    </row>
    <row r="62" spans="1:10" ht="12.75">
      <c r="A62" s="354"/>
      <c r="B62" s="957"/>
      <c r="C62" s="957"/>
      <c r="D62" s="957"/>
      <c r="E62" s="957"/>
      <c r="F62" s="957"/>
      <c r="G62" s="957"/>
      <c r="H62" s="957"/>
      <c r="I62" s="957"/>
      <c r="J62" s="957"/>
    </row>
    <row r="63" spans="2:10" ht="12.75">
      <c r="B63" s="16" t="s">
        <v>220</v>
      </c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26"/>
      <c r="C64" s="26"/>
      <c r="D64" s="26"/>
      <c r="E64" s="26"/>
      <c r="F64" s="26"/>
      <c r="G64" s="26"/>
      <c r="H64" s="26"/>
      <c r="I64" s="26"/>
      <c r="J64" s="26"/>
    </row>
    <row r="65" spans="2:10" ht="12.75">
      <c r="B65" s="26"/>
      <c r="C65" s="26"/>
      <c r="D65" s="26"/>
      <c r="E65" s="26"/>
      <c r="F65" s="26"/>
      <c r="G65" s="26"/>
      <c r="H65" s="26"/>
      <c r="I65" s="26"/>
      <c r="J65" s="26"/>
    </row>
    <row r="66" spans="3:11" ht="12.75">
      <c r="C66" s="273"/>
      <c r="D66" s="273"/>
      <c r="E66" s="273"/>
      <c r="F66" s="273"/>
      <c r="G66" s="273"/>
      <c r="H66" s="273"/>
      <c r="I66" s="273"/>
      <c r="J66" s="273"/>
      <c r="K66" s="33"/>
    </row>
    <row r="67" spans="3:11" ht="12.75">
      <c r="C67" s="273"/>
      <c r="D67" s="273"/>
      <c r="E67" s="273"/>
      <c r="F67" s="273"/>
      <c r="G67" s="273"/>
      <c r="H67" s="273"/>
      <c r="I67" s="273"/>
      <c r="J67" s="273"/>
      <c r="K67" s="33"/>
    </row>
    <row r="68" spans="3:11" ht="12.75">
      <c r="C68" s="273"/>
      <c r="D68" s="835"/>
      <c r="E68" s="835"/>
      <c r="F68" s="215"/>
      <c r="G68" s="215"/>
      <c r="H68" s="835"/>
      <c r="I68" s="835"/>
      <c r="J68" s="835"/>
      <c r="K68" s="835"/>
    </row>
    <row r="69" spans="3:11" ht="12" customHeight="1">
      <c r="C69" s="273"/>
      <c r="D69" s="831"/>
      <c r="E69" s="831"/>
      <c r="F69" s="219"/>
      <c r="G69" s="219"/>
      <c r="H69" s="831"/>
      <c r="I69" s="831"/>
      <c r="J69" s="831"/>
      <c r="K69" s="831"/>
    </row>
  </sheetData>
  <sheetProtection/>
  <mergeCells count="33">
    <mergeCell ref="C17:D17"/>
    <mergeCell ref="B18:D18"/>
    <mergeCell ref="C19:D19"/>
    <mergeCell ref="C20:D20"/>
    <mergeCell ref="B1:J1"/>
    <mergeCell ref="B3:J3"/>
    <mergeCell ref="B7:D9"/>
    <mergeCell ref="E7:I7"/>
    <mergeCell ref="J7:J8"/>
    <mergeCell ref="D2:J2"/>
    <mergeCell ref="B11:D11"/>
    <mergeCell ref="B12:D12"/>
    <mergeCell ref="B13:D13"/>
    <mergeCell ref="B14:D14"/>
    <mergeCell ref="B15:D15"/>
    <mergeCell ref="E5:I5"/>
    <mergeCell ref="C16:D16"/>
    <mergeCell ref="H68:K68"/>
    <mergeCell ref="H69:K69"/>
    <mergeCell ref="B62:J62"/>
    <mergeCell ref="H61:I61"/>
    <mergeCell ref="H29:I29"/>
    <mergeCell ref="B31:D33"/>
    <mergeCell ref="E31:I31"/>
    <mergeCell ref="J31:J32"/>
    <mergeCell ref="D68:E68"/>
    <mergeCell ref="D69:E69"/>
    <mergeCell ref="B26:D26"/>
    <mergeCell ref="C21:D21"/>
    <mergeCell ref="C22:D22"/>
    <mergeCell ref="B24:D24"/>
    <mergeCell ref="B23:D23"/>
    <mergeCell ref="B25:D25"/>
  </mergeCells>
  <printOptions/>
  <pageMargins left="1.57" right="0.7" top="0.37" bottom="0.75" header="0.3" footer="0.3"/>
  <pageSetup fitToHeight="1" fitToWidth="1" horizontalDpi="600" verticalDpi="600" orientation="landscape" scale="62" r:id="rId4"/>
  <headerFooter>
    <oddFooter>&amp;CPágina &amp;P</oddFooter>
  </headerFooter>
  <ignoredErrors>
    <ignoredError sqref="E9:F9 H9:I9 E33:F33 H33:I33" numberStoredAsText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1"/>
  <sheetViews>
    <sheetView showGridLines="0" view="pageLayout" zoomScale="90" zoomScaleNormal="85" zoomScalePageLayoutView="90" workbookViewId="0" topLeftCell="A1">
      <selection activeCell="H22" sqref="H22"/>
    </sheetView>
  </sheetViews>
  <sheetFormatPr defaultColWidth="11.421875" defaultRowHeight="15"/>
  <cols>
    <col min="1" max="1" width="2.28125" style="26" customWidth="1"/>
    <col min="2" max="2" width="3.28125" style="268" customWidth="1"/>
    <col min="3" max="3" width="52.57421875" style="268" customWidth="1"/>
    <col min="4" max="4" width="16.57421875" style="268" customWidth="1"/>
    <col min="5" max="5" width="16.7109375" style="268" customWidth="1"/>
    <col min="6" max="6" width="17.421875" style="268" customWidth="1"/>
    <col min="7" max="7" width="18.28125" style="268" customWidth="1"/>
    <col min="8" max="9" width="17.00390625" style="268" customWidth="1"/>
    <col min="10" max="10" width="17.28125" style="268" customWidth="1"/>
    <col min="11" max="11" width="17.7109375" style="268" customWidth="1"/>
    <col min="12" max="12" width="2.7109375" style="26" customWidth="1"/>
    <col min="13" max="16384" width="11.421875" style="268" customWidth="1"/>
  </cols>
  <sheetData>
    <row r="1" spans="2:11" ht="7.5" customHeight="1">
      <c r="B1" s="847"/>
      <c r="C1" s="847"/>
      <c r="D1" s="847"/>
      <c r="E1" s="847"/>
      <c r="F1" s="847"/>
      <c r="G1" s="847"/>
      <c r="H1" s="847"/>
      <c r="I1" s="847"/>
      <c r="J1" s="847"/>
      <c r="K1" s="847"/>
    </row>
    <row r="2" spans="2:11" ht="19.5" customHeight="1">
      <c r="B2" s="847" t="s">
        <v>452</v>
      </c>
      <c r="C2" s="847"/>
      <c r="D2" s="847"/>
      <c r="E2" s="847"/>
      <c r="F2" s="847"/>
      <c r="G2" s="847"/>
      <c r="H2" s="847"/>
      <c r="I2" s="847"/>
      <c r="J2" s="847"/>
      <c r="K2" s="847"/>
    </row>
    <row r="3" spans="2:11" ht="19.5" customHeight="1">
      <c r="B3" s="847" t="s">
        <v>453</v>
      </c>
      <c r="C3" s="847"/>
      <c r="D3" s="847"/>
      <c r="E3" s="847"/>
      <c r="F3" s="847"/>
      <c r="G3" s="847"/>
      <c r="H3" s="847"/>
      <c r="I3" s="847"/>
      <c r="J3" s="847"/>
      <c r="K3" s="847"/>
    </row>
    <row r="4" spans="2:11" ht="19.5" customHeight="1">
      <c r="B4" s="847" t="s">
        <v>916</v>
      </c>
      <c r="C4" s="847"/>
      <c r="D4" s="847"/>
      <c r="E4" s="847"/>
      <c r="F4" s="847"/>
      <c r="G4" s="847"/>
      <c r="H4" s="847"/>
      <c r="I4" s="847"/>
      <c r="J4" s="847"/>
      <c r="K4" s="847"/>
    </row>
    <row r="5" s="26" customFormat="1" ht="12.75"/>
    <row r="6" spans="3:10" s="26" customFormat="1" ht="12.75">
      <c r="C6" s="31" t="s">
        <v>3</v>
      </c>
      <c r="D6" s="281" t="s">
        <v>509</v>
      </c>
      <c r="E6" s="281"/>
      <c r="F6" s="281"/>
      <c r="G6" s="281"/>
      <c r="H6" s="73"/>
      <c r="I6" s="73"/>
      <c r="J6" s="73"/>
    </row>
    <row r="7" s="26" customFormat="1" ht="12.75"/>
    <row r="8" spans="2:11" ht="12.75">
      <c r="B8" s="966" t="s">
        <v>74</v>
      </c>
      <c r="C8" s="966"/>
      <c r="D8" s="964" t="s">
        <v>222</v>
      </c>
      <c r="E8" s="964"/>
      <c r="F8" s="964"/>
      <c r="G8" s="964"/>
      <c r="H8" s="964"/>
      <c r="I8" s="964"/>
      <c r="J8" s="964"/>
      <c r="K8" s="964" t="s">
        <v>223</v>
      </c>
    </row>
    <row r="9" spans="2:11" ht="25.5">
      <c r="B9" s="966"/>
      <c r="C9" s="966"/>
      <c r="D9" s="376" t="s">
        <v>224</v>
      </c>
      <c r="E9" s="376" t="s">
        <v>225</v>
      </c>
      <c r="F9" s="376" t="s">
        <v>203</v>
      </c>
      <c r="G9" s="376" t="s">
        <v>404</v>
      </c>
      <c r="H9" s="376" t="s">
        <v>204</v>
      </c>
      <c r="I9" s="376" t="s">
        <v>405</v>
      </c>
      <c r="J9" s="376" t="s">
        <v>226</v>
      </c>
      <c r="K9" s="964"/>
    </row>
    <row r="10" spans="2:11" ht="12.75">
      <c r="B10" s="966"/>
      <c r="C10" s="966"/>
      <c r="D10" s="376">
        <v>1</v>
      </c>
      <c r="E10" s="376">
        <v>2</v>
      </c>
      <c r="F10" s="376" t="s">
        <v>227</v>
      </c>
      <c r="G10" s="376">
        <v>4</v>
      </c>
      <c r="H10" s="376">
        <v>5</v>
      </c>
      <c r="I10" s="376">
        <v>6</v>
      </c>
      <c r="J10" s="376">
        <v>7</v>
      </c>
      <c r="K10" s="376" t="s">
        <v>467</v>
      </c>
    </row>
    <row r="11" spans="2:11" ht="12.75">
      <c r="B11" s="377"/>
      <c r="C11" s="378"/>
      <c r="D11" s="379"/>
      <c r="E11" s="379"/>
      <c r="F11" s="379"/>
      <c r="G11" s="379"/>
      <c r="H11" s="379"/>
      <c r="I11" s="379"/>
      <c r="J11" s="379"/>
      <c r="K11" s="379"/>
    </row>
    <row r="12" spans="2:11" ht="12.75">
      <c r="B12" s="380"/>
      <c r="C12" s="378"/>
      <c r="D12" s="381">
        <v>0</v>
      </c>
      <c r="E12" s="381">
        <v>0</v>
      </c>
      <c r="F12" s="381">
        <f>+D12+E12</f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f aca="true" t="shared" si="0" ref="K12:K20">+F12-H12</f>
        <v>0</v>
      </c>
    </row>
    <row r="13" spans="2:11" ht="12.75">
      <c r="B13" s="501" t="s">
        <v>543</v>
      </c>
      <c r="C13" s="382"/>
      <c r="D13" s="495">
        <v>16580725.42</v>
      </c>
      <c r="E13" s="623">
        <v>91715575.72</v>
      </c>
      <c r="F13" s="495">
        <f>D13+E13</f>
        <v>108296301.14</v>
      </c>
      <c r="G13" s="381">
        <v>20781133.88</v>
      </c>
      <c r="H13" s="381">
        <v>12777375.56</v>
      </c>
      <c r="I13" s="381">
        <v>12777375.56</v>
      </c>
      <c r="J13" s="624">
        <v>12720509.36</v>
      </c>
      <c r="K13" s="381">
        <f>F13-H13</f>
        <v>95518925.58</v>
      </c>
    </row>
    <row r="14" spans="2:11" ht="12.75">
      <c r="B14" s="380"/>
      <c r="C14" s="382"/>
      <c r="D14" s="381">
        <v>0</v>
      </c>
      <c r="E14" s="381">
        <v>0</v>
      </c>
      <c r="F14" s="381">
        <f aca="true" t="shared" si="1" ref="F14:F19">+D14+E14</f>
        <v>0</v>
      </c>
      <c r="G14" s="381">
        <v>0</v>
      </c>
      <c r="H14" s="381">
        <v>0</v>
      </c>
      <c r="I14" s="381">
        <v>0</v>
      </c>
      <c r="J14" s="381">
        <v>0</v>
      </c>
      <c r="K14" s="381">
        <f t="shared" si="0"/>
        <v>0</v>
      </c>
    </row>
    <row r="15" spans="2:11" ht="12.75">
      <c r="B15" s="380"/>
      <c r="C15" s="382"/>
      <c r="D15" s="381">
        <v>0</v>
      </c>
      <c r="E15" s="381">
        <v>0</v>
      </c>
      <c r="F15" s="381">
        <f t="shared" si="1"/>
        <v>0</v>
      </c>
      <c r="G15" s="381"/>
      <c r="H15" s="381">
        <v>0</v>
      </c>
      <c r="I15" s="381">
        <v>0</v>
      </c>
      <c r="J15" s="381">
        <v>0</v>
      </c>
      <c r="K15" s="381">
        <f t="shared" si="0"/>
        <v>0</v>
      </c>
    </row>
    <row r="16" spans="2:11" ht="12.75">
      <c r="B16" s="380"/>
      <c r="C16" s="382"/>
      <c r="D16" s="381">
        <v>0</v>
      </c>
      <c r="E16" s="381">
        <v>0</v>
      </c>
      <c r="F16" s="381">
        <f t="shared" si="1"/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f t="shared" si="0"/>
        <v>0</v>
      </c>
    </row>
    <row r="17" spans="2:11" ht="12.75">
      <c r="B17" s="380"/>
      <c r="C17" s="382"/>
      <c r="D17" s="381">
        <v>0</v>
      </c>
      <c r="E17" s="381">
        <v>0</v>
      </c>
      <c r="F17" s="381">
        <f t="shared" si="1"/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f t="shared" si="0"/>
        <v>0</v>
      </c>
    </row>
    <row r="18" spans="2:11" ht="12.75">
      <c r="B18" s="380"/>
      <c r="C18" s="382"/>
      <c r="D18" s="381">
        <v>0</v>
      </c>
      <c r="E18" s="381">
        <v>0</v>
      </c>
      <c r="F18" s="381">
        <f t="shared" si="1"/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f t="shared" si="0"/>
        <v>0</v>
      </c>
    </row>
    <row r="19" spans="2:11" ht="12.75">
      <c r="B19" s="380"/>
      <c r="C19" s="382"/>
      <c r="D19" s="381">
        <v>0</v>
      </c>
      <c r="E19" s="381">
        <v>0</v>
      </c>
      <c r="F19" s="381">
        <f t="shared" si="1"/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f t="shared" si="0"/>
        <v>0</v>
      </c>
    </row>
    <row r="20" spans="2:11" ht="12.75">
      <c r="B20" s="380"/>
      <c r="C20" s="382"/>
      <c r="D20" s="381">
        <v>0</v>
      </c>
      <c r="E20" s="381">
        <v>0</v>
      </c>
      <c r="F20" s="381">
        <v>0</v>
      </c>
      <c r="G20" s="381">
        <v>0</v>
      </c>
      <c r="H20" s="381">
        <v>0</v>
      </c>
      <c r="I20" s="381">
        <v>0</v>
      </c>
      <c r="J20" s="381">
        <v>0</v>
      </c>
      <c r="K20" s="381">
        <f t="shared" si="0"/>
        <v>0</v>
      </c>
    </row>
    <row r="21" spans="2:11" ht="12.75">
      <c r="B21" s="383"/>
      <c r="C21" s="384"/>
      <c r="D21" s="385"/>
      <c r="E21" s="385"/>
      <c r="F21" s="385"/>
      <c r="G21" s="385"/>
      <c r="H21" s="385"/>
      <c r="I21" s="385"/>
      <c r="J21" s="385"/>
      <c r="K21" s="385"/>
    </row>
    <row r="22" spans="1:12" s="375" customFormat="1" ht="12.75">
      <c r="A22" s="298"/>
      <c r="B22" s="386"/>
      <c r="C22" s="387" t="s">
        <v>228</v>
      </c>
      <c r="D22" s="388">
        <f>SUM(D12:D20)</f>
        <v>16580725.42</v>
      </c>
      <c r="E22" s="388">
        <f>SUM(E12:E20)</f>
        <v>91715575.72</v>
      </c>
      <c r="F22" s="388">
        <f aca="true" t="shared" si="2" ref="F22:K22">SUM(F12:F20)</f>
        <v>108296301.14</v>
      </c>
      <c r="G22" s="388">
        <f t="shared" si="2"/>
        <v>20781133.88</v>
      </c>
      <c r="H22" s="388">
        <f t="shared" si="2"/>
        <v>12777375.56</v>
      </c>
      <c r="I22" s="388">
        <f t="shared" si="2"/>
        <v>12777375.56</v>
      </c>
      <c r="J22" s="388">
        <f t="shared" si="2"/>
        <v>12720509.36</v>
      </c>
      <c r="K22" s="388">
        <f t="shared" si="2"/>
        <v>95518925.58</v>
      </c>
      <c r="L22" s="298"/>
    </row>
    <row r="23" spans="2:11" ht="12.7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12.75">
      <c r="B24" s="16" t="s">
        <v>76</v>
      </c>
      <c r="F24" s="26"/>
      <c r="G24" s="26"/>
      <c r="H24" s="26"/>
      <c r="I24" s="26"/>
      <c r="J24" s="26"/>
      <c r="K24" s="26"/>
    </row>
    <row r="25" spans="2:11" ht="12.7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2.7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2:11" ht="12.75">
      <c r="B28" s="273"/>
      <c r="C28" s="835"/>
      <c r="D28" s="835"/>
      <c r="E28" s="273"/>
      <c r="F28" s="965"/>
      <c r="G28" s="965"/>
      <c r="H28" s="965"/>
      <c r="I28" s="965"/>
      <c r="J28" s="965"/>
      <c r="K28" s="965"/>
    </row>
    <row r="29" spans="2:11" ht="12.75">
      <c r="B29" s="273"/>
      <c r="C29" s="831"/>
      <c r="D29" s="831"/>
      <c r="E29" s="273"/>
      <c r="F29" s="965"/>
      <c r="G29" s="965"/>
      <c r="H29" s="965"/>
      <c r="I29" s="965"/>
      <c r="J29" s="965"/>
      <c r="K29" s="965"/>
    </row>
    <row r="30" spans="2:11" ht="12.75">
      <c r="B30" s="273"/>
      <c r="C30" s="273"/>
      <c r="D30" s="273"/>
      <c r="E30" s="273"/>
      <c r="F30" s="273"/>
      <c r="G30" s="273"/>
      <c r="H30" s="273"/>
      <c r="I30" s="273"/>
      <c r="J30" s="273"/>
      <c r="K30" s="273"/>
    </row>
    <row r="31" spans="2:11" ht="12.75">
      <c r="B31" s="273"/>
      <c r="C31" s="273"/>
      <c r="D31" s="273"/>
      <c r="E31" s="273"/>
      <c r="F31" s="273"/>
      <c r="G31" s="273"/>
      <c r="H31" s="273"/>
      <c r="I31" s="273"/>
      <c r="J31" s="273"/>
      <c r="K31" s="273"/>
    </row>
  </sheetData>
  <sheetProtection/>
  <mergeCells count="11">
    <mergeCell ref="D8:J8"/>
    <mergeCell ref="K8:K9"/>
    <mergeCell ref="C28:D28"/>
    <mergeCell ref="C29:D29"/>
    <mergeCell ref="B1:K1"/>
    <mergeCell ref="B2:K2"/>
    <mergeCell ref="B3:K3"/>
    <mergeCell ref="B4:K4"/>
    <mergeCell ref="F29:K29"/>
    <mergeCell ref="F28:K28"/>
    <mergeCell ref="B8:C10"/>
  </mergeCells>
  <printOptions/>
  <pageMargins left="0.7" right="0.7" top="0.41" bottom="0.75" header="0.3" footer="0.3"/>
  <pageSetup fitToHeight="1" fitToWidth="1" horizontalDpi="600" verticalDpi="600" orientation="landscape" scale="61" r:id="rId4"/>
  <headerFooter>
    <oddFooter>&amp;CPágina 2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54"/>
  <sheetViews>
    <sheetView showGridLines="0" zoomScale="85" zoomScaleNormal="85" workbookViewId="0" topLeftCell="A1">
      <selection activeCell="I60" sqref="I60"/>
    </sheetView>
  </sheetViews>
  <sheetFormatPr defaultColWidth="11.421875" defaultRowHeight="15"/>
  <cols>
    <col min="1" max="1" width="2.421875" style="26" customWidth="1"/>
    <col min="2" max="2" width="4.57421875" style="268" customWidth="1"/>
    <col min="3" max="3" width="57.28125" style="268" customWidth="1"/>
    <col min="4" max="4" width="14.00390625" style="268" bestFit="1" customWidth="1"/>
    <col min="5" max="5" width="14.140625" style="268" customWidth="1"/>
    <col min="6" max="6" width="16.8515625" style="268" customWidth="1"/>
    <col min="7" max="7" width="15.140625" style="268" customWidth="1"/>
    <col min="8" max="9" width="14.57421875" style="268" customWidth="1"/>
    <col min="10" max="10" width="16.140625" style="268" customWidth="1"/>
    <col min="11" max="11" width="14.140625" style="268" customWidth="1"/>
    <col min="12" max="12" width="9.57421875" style="26" customWidth="1"/>
    <col min="13" max="16384" width="11.421875" style="268" customWidth="1"/>
  </cols>
  <sheetData>
    <row r="1" spans="2:11" ht="14.25" customHeight="1">
      <c r="B1" s="847" t="s">
        <v>452</v>
      </c>
      <c r="C1" s="847"/>
      <c r="D1" s="847"/>
      <c r="E1" s="847"/>
      <c r="F1" s="847"/>
      <c r="G1" s="847"/>
      <c r="H1" s="847"/>
      <c r="I1" s="847"/>
      <c r="J1" s="847"/>
      <c r="K1" s="847"/>
    </row>
    <row r="2" spans="2:11" ht="14.25" customHeight="1">
      <c r="B2" s="847" t="s">
        <v>455</v>
      </c>
      <c r="C2" s="847"/>
      <c r="D2" s="847"/>
      <c r="E2" s="847"/>
      <c r="F2" s="847"/>
      <c r="G2" s="847"/>
      <c r="H2" s="847"/>
      <c r="I2" s="847"/>
      <c r="J2" s="847"/>
      <c r="K2" s="847"/>
    </row>
    <row r="3" spans="2:11" ht="14.25" customHeight="1">
      <c r="B3" s="847" t="s">
        <v>916</v>
      </c>
      <c r="C3" s="847"/>
      <c r="D3" s="847"/>
      <c r="E3" s="847"/>
      <c r="F3" s="847"/>
      <c r="G3" s="847"/>
      <c r="H3" s="847"/>
      <c r="I3" s="847"/>
      <c r="J3" s="847"/>
      <c r="K3" s="847"/>
    </row>
    <row r="4" s="26" customFormat="1" ht="6.75" customHeight="1"/>
    <row r="5" spans="3:10" s="26" customFormat="1" ht="18" customHeight="1">
      <c r="C5" s="31" t="s">
        <v>3</v>
      </c>
      <c r="D5" s="281" t="s">
        <v>509</v>
      </c>
      <c r="E5" s="281"/>
      <c r="F5" s="281"/>
      <c r="G5" s="281"/>
      <c r="H5" s="73"/>
      <c r="I5" s="73"/>
      <c r="J5" s="73"/>
    </row>
    <row r="6" s="26" customFormat="1" ht="6.75" customHeight="1"/>
    <row r="7" spans="2:11" ht="12.75">
      <c r="B7" s="966" t="s">
        <v>74</v>
      </c>
      <c r="C7" s="966"/>
      <c r="D7" s="964" t="s">
        <v>222</v>
      </c>
      <c r="E7" s="964"/>
      <c r="F7" s="964"/>
      <c r="G7" s="964"/>
      <c r="H7" s="964"/>
      <c r="I7" s="964"/>
      <c r="J7" s="964"/>
      <c r="K7" s="964" t="s">
        <v>223</v>
      </c>
    </row>
    <row r="8" spans="2:11" ht="51">
      <c r="B8" s="966"/>
      <c r="C8" s="966"/>
      <c r="D8" s="376" t="s">
        <v>224</v>
      </c>
      <c r="E8" s="376" t="s">
        <v>225</v>
      </c>
      <c r="F8" s="376" t="s">
        <v>203</v>
      </c>
      <c r="G8" s="376" t="s">
        <v>404</v>
      </c>
      <c r="H8" s="376" t="s">
        <v>204</v>
      </c>
      <c r="I8" s="376" t="s">
        <v>405</v>
      </c>
      <c r="J8" s="376" t="s">
        <v>226</v>
      </c>
      <c r="K8" s="964"/>
    </row>
    <row r="9" spans="2:11" ht="11.25" customHeight="1">
      <c r="B9" s="966"/>
      <c r="C9" s="966"/>
      <c r="D9" s="376">
        <v>1</v>
      </c>
      <c r="E9" s="376">
        <v>2</v>
      </c>
      <c r="F9" s="376" t="s">
        <v>227</v>
      </c>
      <c r="G9" s="376">
        <v>4</v>
      </c>
      <c r="H9" s="376">
        <v>5</v>
      </c>
      <c r="I9" s="376">
        <v>6</v>
      </c>
      <c r="J9" s="376">
        <v>7</v>
      </c>
      <c r="K9" s="376" t="s">
        <v>467</v>
      </c>
    </row>
    <row r="10" spans="2:11" ht="12.75">
      <c r="B10" s="967" t="s">
        <v>173</v>
      </c>
      <c r="C10" s="968"/>
      <c r="D10" s="563">
        <f>SUM(D11:D14)</f>
        <v>10919148.559999999</v>
      </c>
      <c r="E10" s="563">
        <f aca="true" t="shared" si="0" ref="E10:K10">SUM(E11:E15)</f>
        <v>15508057.829999998</v>
      </c>
      <c r="F10" s="563">
        <f t="shared" si="0"/>
        <v>26427206.390000004</v>
      </c>
      <c r="G10" s="563">
        <f t="shared" si="0"/>
        <v>6973278.2700000005</v>
      </c>
      <c r="H10" s="563">
        <f t="shared" si="0"/>
        <v>6973278.2700000005</v>
      </c>
      <c r="I10" s="563">
        <f t="shared" si="0"/>
        <v>6973278.2700000005</v>
      </c>
      <c r="J10" s="563">
        <f t="shared" si="0"/>
        <v>6973278.2700000005</v>
      </c>
      <c r="K10" s="563">
        <f t="shared" si="0"/>
        <v>19453928.12</v>
      </c>
    </row>
    <row r="11" spans="2:11" ht="12.75">
      <c r="B11" s="494"/>
      <c r="C11" s="273" t="s">
        <v>544</v>
      </c>
      <c r="D11" s="495">
        <v>7533039.43</v>
      </c>
      <c r="E11" s="625">
        <v>9935972.79</v>
      </c>
      <c r="F11" s="495">
        <f>+D11+E11</f>
        <v>17469012.22</v>
      </c>
      <c r="G11" s="495">
        <v>5041459.82</v>
      </c>
      <c r="H11" s="495">
        <v>5041459.82</v>
      </c>
      <c r="I11" s="495">
        <v>5041459.82</v>
      </c>
      <c r="J11" s="495">
        <v>5041459.82</v>
      </c>
      <c r="K11" s="495">
        <f>F11-H11</f>
        <v>12427552.399999999</v>
      </c>
    </row>
    <row r="12" spans="2:11" ht="12.75">
      <c r="B12" s="494"/>
      <c r="C12" s="273" t="s">
        <v>545</v>
      </c>
      <c r="D12" s="495">
        <v>1330167.11</v>
      </c>
      <c r="E12" s="625">
        <v>1880470.38</v>
      </c>
      <c r="F12" s="495">
        <f>+D12+E12</f>
        <v>3210637.49</v>
      </c>
      <c r="G12" s="495">
        <v>679384.78</v>
      </c>
      <c r="H12" s="495">
        <v>679384.78</v>
      </c>
      <c r="I12" s="495">
        <v>679384.78</v>
      </c>
      <c r="J12" s="495">
        <v>679384.78</v>
      </c>
      <c r="K12" s="495">
        <f>F12-H12</f>
        <v>2531252.71</v>
      </c>
    </row>
    <row r="13" spans="2:11" ht="12.75">
      <c r="B13" s="494"/>
      <c r="C13" s="273" t="s">
        <v>546</v>
      </c>
      <c r="D13" s="495">
        <v>1578094.54</v>
      </c>
      <c r="E13" s="625">
        <v>2185948.7</v>
      </c>
      <c r="F13" s="495">
        <f>+D13+E13</f>
        <v>3764043.24</v>
      </c>
      <c r="G13" s="495">
        <v>873721.57</v>
      </c>
      <c r="H13" s="495">
        <v>873721.57</v>
      </c>
      <c r="I13" s="495">
        <v>873721.57</v>
      </c>
      <c r="J13" s="495">
        <v>873721.57</v>
      </c>
      <c r="K13" s="495">
        <f>F13-H13</f>
        <v>2890321.6700000004</v>
      </c>
    </row>
    <row r="14" spans="2:11" ht="12.75">
      <c r="B14" s="401"/>
      <c r="C14" s="273" t="s">
        <v>547</v>
      </c>
      <c r="D14" s="495">
        <v>477847.48</v>
      </c>
      <c r="E14" s="625">
        <v>905665.96</v>
      </c>
      <c r="F14" s="495">
        <f>+D14+E14</f>
        <v>1383513.44</v>
      </c>
      <c r="G14" s="495">
        <v>378712.1</v>
      </c>
      <c r="H14" s="495">
        <v>378712.1</v>
      </c>
      <c r="I14" s="495">
        <v>378712.1</v>
      </c>
      <c r="J14" s="495">
        <v>378712.1</v>
      </c>
      <c r="K14" s="495">
        <f>F14-H14</f>
        <v>1004801.34</v>
      </c>
    </row>
    <row r="15" spans="1:12" s="620" customFormat="1" ht="12.75">
      <c r="A15" s="26"/>
      <c r="B15" s="401"/>
      <c r="C15" s="273" t="s">
        <v>769</v>
      </c>
      <c r="D15" s="495">
        <v>0</v>
      </c>
      <c r="E15" s="625">
        <v>600000</v>
      </c>
      <c r="F15" s="495">
        <f>+D15+E15</f>
        <v>600000</v>
      </c>
      <c r="G15" s="495">
        <v>0</v>
      </c>
      <c r="H15" s="495">
        <v>0</v>
      </c>
      <c r="I15" s="495">
        <v>0</v>
      </c>
      <c r="J15" s="495">
        <v>0</v>
      </c>
      <c r="K15" s="495">
        <f>F15-H15</f>
        <v>600000</v>
      </c>
      <c r="L15" s="26"/>
    </row>
    <row r="16" spans="2:11" ht="12.75">
      <c r="B16" s="967" t="s">
        <v>85</v>
      </c>
      <c r="C16" s="968"/>
      <c r="D16" s="400">
        <f>SUM(D17:D23)</f>
        <v>714397.99</v>
      </c>
      <c r="E16" s="400">
        <f>SUM(E17:E23)</f>
        <v>720488.9500000001</v>
      </c>
      <c r="F16" s="400">
        <f aca="true" t="shared" si="1" ref="F16:F43">+D16+E16</f>
        <v>1434886.94</v>
      </c>
      <c r="G16" s="400">
        <f>SUM(G17:G23)</f>
        <v>509942.37999999995</v>
      </c>
      <c r="H16" s="400">
        <f>SUM(H17:H23)</f>
        <v>137910.29</v>
      </c>
      <c r="I16" s="400">
        <f>SUM(I17:I23)</f>
        <v>137910.29</v>
      </c>
      <c r="J16" s="400">
        <f>SUM(J17:J23)</f>
        <v>137910.29</v>
      </c>
      <c r="K16" s="400">
        <f>+F16-H16</f>
        <v>1296976.65</v>
      </c>
    </row>
    <row r="17" spans="2:11" ht="12.75">
      <c r="B17" s="494"/>
      <c r="C17" s="273" t="s">
        <v>548</v>
      </c>
      <c r="D17" s="495">
        <v>233690.99</v>
      </c>
      <c r="E17" s="625">
        <v>345389.99</v>
      </c>
      <c r="F17" s="495">
        <f t="shared" si="1"/>
        <v>579080.98</v>
      </c>
      <c r="G17" s="495">
        <v>210955.99</v>
      </c>
      <c r="H17" s="495">
        <v>5389.6</v>
      </c>
      <c r="I17" s="495">
        <v>5389.6</v>
      </c>
      <c r="J17" s="495">
        <v>5389.6</v>
      </c>
      <c r="K17" s="495">
        <f aca="true" t="shared" si="2" ref="K17:K23">F17-H17</f>
        <v>573691.38</v>
      </c>
    </row>
    <row r="18" spans="2:11" ht="12.75">
      <c r="B18" s="494"/>
      <c r="C18" s="273" t="s">
        <v>549</v>
      </c>
      <c r="D18" s="495">
        <v>32276.49</v>
      </c>
      <c r="E18" s="625">
        <v>12323.81</v>
      </c>
      <c r="F18" s="495">
        <f t="shared" si="1"/>
        <v>44600.3</v>
      </c>
      <c r="G18" s="495">
        <v>18254.3</v>
      </c>
      <c r="H18" s="495">
        <v>10798.5</v>
      </c>
      <c r="I18" s="495">
        <v>10798.5</v>
      </c>
      <c r="J18" s="495">
        <v>10798.5</v>
      </c>
      <c r="K18" s="495">
        <f t="shared" si="2"/>
        <v>33801.8</v>
      </c>
    </row>
    <row r="19" spans="2:11" ht="12.75">
      <c r="B19" s="494"/>
      <c r="C19" s="273" t="s">
        <v>550</v>
      </c>
      <c r="D19" s="495">
        <v>169627.51</v>
      </c>
      <c r="E19" s="625">
        <v>238350</v>
      </c>
      <c r="F19" s="495">
        <f t="shared" si="1"/>
        <v>407977.51</v>
      </c>
      <c r="G19" s="495">
        <v>86584.25</v>
      </c>
      <c r="H19" s="495">
        <v>68211.58</v>
      </c>
      <c r="I19" s="495">
        <v>68211.58</v>
      </c>
      <c r="J19" s="495">
        <v>68211.58</v>
      </c>
      <c r="K19" s="495">
        <f t="shared" si="2"/>
        <v>339765.93</v>
      </c>
    </row>
    <row r="20" spans="2:11" ht="12.75">
      <c r="B20" s="401"/>
      <c r="C20" s="273" t="s">
        <v>551</v>
      </c>
      <c r="D20" s="495">
        <v>91803</v>
      </c>
      <c r="E20" s="625">
        <v>1000</v>
      </c>
      <c r="F20" s="495">
        <f t="shared" si="1"/>
        <v>92803</v>
      </c>
      <c r="G20" s="495">
        <v>91803</v>
      </c>
      <c r="H20" s="495">
        <v>1863.5</v>
      </c>
      <c r="I20" s="495">
        <v>1863.5</v>
      </c>
      <c r="J20" s="495">
        <v>1863.5</v>
      </c>
      <c r="K20" s="495">
        <f t="shared" si="2"/>
        <v>90939.5</v>
      </c>
    </row>
    <row r="21" spans="2:11" ht="12.75">
      <c r="B21" s="401"/>
      <c r="C21" s="273" t="s">
        <v>552</v>
      </c>
      <c r="D21" s="495">
        <v>93000</v>
      </c>
      <c r="E21" s="625">
        <v>45000</v>
      </c>
      <c r="F21" s="495">
        <f t="shared" si="1"/>
        <v>138000</v>
      </c>
      <c r="G21" s="495">
        <v>56497.53</v>
      </c>
      <c r="H21" s="495">
        <v>45995.03</v>
      </c>
      <c r="I21" s="495">
        <v>45995.03</v>
      </c>
      <c r="J21" s="495">
        <v>45995.03</v>
      </c>
      <c r="K21" s="495">
        <f t="shared" si="2"/>
        <v>92004.97</v>
      </c>
    </row>
    <row r="22" spans="2:11" ht="12.75">
      <c r="B22" s="401"/>
      <c r="C22" s="273" t="s">
        <v>553</v>
      </c>
      <c r="D22" s="495">
        <v>50000</v>
      </c>
      <c r="E22" s="625">
        <v>57405.64</v>
      </c>
      <c r="F22" s="495">
        <f t="shared" si="1"/>
        <v>107405.64</v>
      </c>
      <c r="G22" s="495">
        <v>24000</v>
      </c>
      <c r="H22" s="495">
        <v>0</v>
      </c>
      <c r="I22" s="495">
        <v>0</v>
      </c>
      <c r="J22" s="495">
        <v>0</v>
      </c>
      <c r="K22" s="495">
        <f t="shared" si="2"/>
        <v>107405.64</v>
      </c>
    </row>
    <row r="23" spans="2:11" ht="12.75">
      <c r="B23" s="401"/>
      <c r="C23" s="273" t="s">
        <v>554</v>
      </c>
      <c r="D23" s="495">
        <v>44000</v>
      </c>
      <c r="E23" s="625">
        <v>21019.51</v>
      </c>
      <c r="F23" s="495">
        <f t="shared" si="1"/>
        <v>65019.509999999995</v>
      </c>
      <c r="G23" s="495">
        <v>21847.31</v>
      </c>
      <c r="H23" s="495">
        <v>5652.08</v>
      </c>
      <c r="I23" s="495">
        <v>5652.08</v>
      </c>
      <c r="J23" s="495">
        <v>5652.08</v>
      </c>
      <c r="K23" s="495">
        <f t="shared" si="2"/>
        <v>59367.42999999999</v>
      </c>
    </row>
    <row r="24" spans="2:11" ht="12.75">
      <c r="B24" s="967" t="s">
        <v>87</v>
      </c>
      <c r="C24" s="968"/>
      <c r="D24" s="400">
        <f>SUM(D25:D33)</f>
        <v>3831482.9699999997</v>
      </c>
      <c r="E24" s="400">
        <f>SUM(E25:E33)</f>
        <v>2003447.44</v>
      </c>
      <c r="F24" s="400">
        <f t="shared" si="1"/>
        <v>5834930.41</v>
      </c>
      <c r="G24" s="400">
        <f>SUM(G25:G33)</f>
        <v>1228212.6400000001</v>
      </c>
      <c r="H24" s="400">
        <f>SUM(H25:H33)</f>
        <v>410666.41</v>
      </c>
      <c r="I24" s="400">
        <f>SUM(I25:I33)</f>
        <v>410666.41</v>
      </c>
      <c r="J24" s="400">
        <f>SUM(J25:J33)</f>
        <v>361589.41</v>
      </c>
      <c r="K24" s="400">
        <f>+F24-H24</f>
        <v>5424264</v>
      </c>
    </row>
    <row r="25" spans="2:11" ht="12.75">
      <c r="B25" s="401"/>
      <c r="C25" s="268" t="s">
        <v>559</v>
      </c>
      <c r="D25" s="495">
        <v>479099.98</v>
      </c>
      <c r="E25" s="625">
        <v>241023.44</v>
      </c>
      <c r="F25" s="495">
        <f t="shared" si="1"/>
        <v>720123.4199999999</v>
      </c>
      <c r="G25" s="495">
        <v>205482.15</v>
      </c>
      <c r="H25" s="495">
        <v>124665.63</v>
      </c>
      <c r="I25" s="495">
        <v>124665.63</v>
      </c>
      <c r="J25" s="495">
        <v>124665.63</v>
      </c>
      <c r="K25" s="495">
        <f aca="true" t="shared" si="3" ref="K25:K35">F25-H25</f>
        <v>595457.7899999999</v>
      </c>
    </row>
    <row r="26" spans="2:11" ht="12.75">
      <c r="B26" s="401"/>
      <c r="C26" s="268" t="s">
        <v>560</v>
      </c>
      <c r="D26" s="495">
        <v>21250</v>
      </c>
      <c r="E26" s="625">
        <v>190218.34</v>
      </c>
      <c r="F26" s="495">
        <f t="shared" si="1"/>
        <v>211468.34</v>
      </c>
      <c r="G26" s="495">
        <v>34976.4</v>
      </c>
      <c r="H26" s="495">
        <v>4976.4</v>
      </c>
      <c r="I26" s="495">
        <v>4976.4</v>
      </c>
      <c r="J26" s="495">
        <v>4976.4</v>
      </c>
      <c r="K26" s="495">
        <f t="shared" si="3"/>
        <v>206491.94</v>
      </c>
    </row>
    <row r="27" spans="2:11" ht="12.75">
      <c r="B27" s="401"/>
      <c r="C27" s="268" t="s">
        <v>561</v>
      </c>
      <c r="D27" s="495">
        <v>503289.7</v>
      </c>
      <c r="E27" s="625">
        <v>57130.01</v>
      </c>
      <c r="F27" s="495">
        <f t="shared" si="1"/>
        <v>560419.71</v>
      </c>
      <c r="G27" s="495">
        <v>113938.35</v>
      </c>
      <c r="H27" s="495">
        <v>5187.08</v>
      </c>
      <c r="I27" s="495">
        <v>5187.08</v>
      </c>
      <c r="J27" s="495">
        <v>5187.08</v>
      </c>
      <c r="K27" s="495">
        <f t="shared" si="3"/>
        <v>555232.63</v>
      </c>
    </row>
    <row r="28" spans="2:11" ht="12.75">
      <c r="B28" s="401"/>
      <c r="C28" s="268" t="s">
        <v>562</v>
      </c>
      <c r="D28" s="495">
        <v>219232.12</v>
      </c>
      <c r="E28" s="625">
        <v>94140.48</v>
      </c>
      <c r="F28" s="495">
        <f t="shared" si="1"/>
        <v>313372.6</v>
      </c>
      <c r="G28" s="495">
        <v>20501.52</v>
      </c>
      <c r="H28" s="495">
        <v>18955.55</v>
      </c>
      <c r="I28" s="495">
        <v>18955.55</v>
      </c>
      <c r="J28" s="495">
        <v>18955.55</v>
      </c>
      <c r="K28" s="495">
        <f t="shared" si="3"/>
        <v>294417.05</v>
      </c>
    </row>
    <row r="29" spans="2:11" ht="12.75">
      <c r="B29" s="401"/>
      <c r="C29" s="268" t="s">
        <v>563</v>
      </c>
      <c r="D29" s="495">
        <v>841304.55</v>
      </c>
      <c r="E29" s="625">
        <v>862403.2</v>
      </c>
      <c r="F29" s="495">
        <f t="shared" si="1"/>
        <v>1703707.75</v>
      </c>
      <c r="G29" s="495">
        <v>331973.87</v>
      </c>
      <c r="H29" s="495">
        <v>4403.8</v>
      </c>
      <c r="I29" s="495">
        <v>4403.8</v>
      </c>
      <c r="J29" s="495">
        <v>4403.8</v>
      </c>
      <c r="K29" s="495">
        <f t="shared" si="3"/>
        <v>1699303.95</v>
      </c>
    </row>
    <row r="30" spans="2:11" ht="12.75">
      <c r="B30" s="401"/>
      <c r="C30" s="268" t="s">
        <v>564</v>
      </c>
      <c r="D30" s="495">
        <v>116000</v>
      </c>
      <c r="E30" s="620">
        <v>6000</v>
      </c>
      <c r="F30" s="495">
        <f t="shared" si="1"/>
        <v>122000</v>
      </c>
      <c r="G30" s="495">
        <v>55000</v>
      </c>
      <c r="H30" s="495">
        <v>0</v>
      </c>
      <c r="I30" s="495">
        <v>0</v>
      </c>
      <c r="J30" s="495">
        <v>0</v>
      </c>
      <c r="K30" s="495">
        <f t="shared" si="3"/>
        <v>122000</v>
      </c>
    </row>
    <row r="31" spans="2:11" ht="12.75">
      <c r="B31" s="401"/>
      <c r="C31" s="268" t="s">
        <v>565</v>
      </c>
      <c r="D31" s="495">
        <v>373500.73</v>
      </c>
      <c r="E31" s="625">
        <v>287999.99</v>
      </c>
      <c r="F31" s="495">
        <f t="shared" si="1"/>
        <v>661500.72</v>
      </c>
      <c r="G31" s="495">
        <v>195917.51</v>
      </c>
      <c r="H31" s="495">
        <v>41150.72</v>
      </c>
      <c r="I31" s="495">
        <v>41150.72</v>
      </c>
      <c r="J31" s="495">
        <v>41150.72</v>
      </c>
      <c r="K31" s="495">
        <f t="shared" si="3"/>
        <v>620350</v>
      </c>
    </row>
    <row r="32" spans="2:11" ht="12.75">
      <c r="B32" s="401"/>
      <c r="C32" s="268" t="s">
        <v>566</v>
      </c>
      <c r="D32" s="495">
        <v>324674.17</v>
      </c>
      <c r="E32" s="625">
        <v>120451.63</v>
      </c>
      <c r="F32" s="495">
        <f t="shared" si="1"/>
        <v>445125.8</v>
      </c>
      <c r="G32" s="495">
        <v>99890.84</v>
      </c>
      <c r="H32" s="495">
        <v>75181.34</v>
      </c>
      <c r="I32" s="495">
        <v>75181.34</v>
      </c>
      <c r="J32" s="495">
        <v>75181.34</v>
      </c>
      <c r="K32" s="495">
        <f t="shared" si="3"/>
        <v>369944.45999999996</v>
      </c>
    </row>
    <row r="33" spans="2:11" ht="12.75">
      <c r="B33" s="401"/>
      <c r="C33" s="268" t="s">
        <v>567</v>
      </c>
      <c r="D33" s="495">
        <v>953131.72</v>
      </c>
      <c r="E33" s="625">
        <v>144080.35</v>
      </c>
      <c r="F33" s="495">
        <f t="shared" si="1"/>
        <v>1097212.07</v>
      </c>
      <c r="G33" s="495">
        <v>170532</v>
      </c>
      <c r="H33" s="495">
        <v>136145.89</v>
      </c>
      <c r="I33" s="495">
        <v>136145.89</v>
      </c>
      <c r="J33" s="495">
        <v>87068.89</v>
      </c>
      <c r="K33" s="495">
        <f t="shared" si="3"/>
        <v>961066.18</v>
      </c>
    </row>
    <row r="34" spans="1:12" s="583" customFormat="1" ht="12.75">
      <c r="A34" s="26"/>
      <c r="B34" s="375" t="s">
        <v>728</v>
      </c>
      <c r="D34" s="564">
        <f>D35</f>
        <v>40000</v>
      </c>
      <c r="E34" s="564">
        <f aca="true" t="shared" si="4" ref="E34:J34">E35</f>
        <v>133139.48</v>
      </c>
      <c r="F34" s="564">
        <f t="shared" si="1"/>
        <v>173139.48</v>
      </c>
      <c r="G34" s="564">
        <f t="shared" si="4"/>
        <v>117139.48</v>
      </c>
      <c r="H34" s="564">
        <f t="shared" si="4"/>
        <v>109139.48</v>
      </c>
      <c r="I34" s="564">
        <f t="shared" si="4"/>
        <v>109139.48</v>
      </c>
      <c r="J34" s="564">
        <f t="shared" si="4"/>
        <v>101350.28</v>
      </c>
      <c r="K34" s="400">
        <f aca="true" t="shared" si="5" ref="K34:K45">+F34-H34</f>
        <v>64000.000000000015</v>
      </c>
      <c r="L34" s="26"/>
    </row>
    <row r="35" spans="1:12" s="583" customFormat="1" ht="12.75">
      <c r="A35" s="26"/>
      <c r="B35" s="401"/>
      <c r="C35" s="583" t="s">
        <v>729</v>
      </c>
      <c r="D35" s="495">
        <v>40000</v>
      </c>
      <c r="E35" s="625">
        <v>133139.48</v>
      </c>
      <c r="F35" s="495">
        <f t="shared" si="1"/>
        <v>173139.48</v>
      </c>
      <c r="G35" s="495">
        <v>117139.48</v>
      </c>
      <c r="H35" s="495">
        <v>109139.48</v>
      </c>
      <c r="I35" s="495">
        <v>109139.48</v>
      </c>
      <c r="J35" s="495">
        <v>101350.28</v>
      </c>
      <c r="K35" s="495">
        <f t="shared" si="3"/>
        <v>64000.000000000015</v>
      </c>
      <c r="L35" s="26"/>
    </row>
    <row r="36" spans="2:11" ht="12.75">
      <c r="B36" s="967" t="s">
        <v>233</v>
      </c>
      <c r="C36" s="968"/>
      <c r="D36" s="400">
        <f>SUM(D37:D41)</f>
        <v>344531.04000000004</v>
      </c>
      <c r="E36" s="400">
        <f>SUM(E37:E41)</f>
        <v>8004700</v>
      </c>
      <c r="F36" s="400">
        <f t="shared" si="1"/>
        <v>8349231.04</v>
      </c>
      <c r="G36" s="400">
        <f>SUM(G37:G41)</f>
        <v>8003600</v>
      </c>
      <c r="H36" s="400">
        <f>SUM(H37:H41)</f>
        <v>1197420</v>
      </c>
      <c r="I36" s="400">
        <f>SUM(I37:I41)</f>
        <v>1197420</v>
      </c>
      <c r="J36" s="400">
        <f>SUM(J37:J41)</f>
        <v>1197420</v>
      </c>
      <c r="K36" s="400">
        <f>SUM(K37:K41)</f>
        <v>7151811.04</v>
      </c>
    </row>
    <row r="37" spans="2:11" ht="12.75">
      <c r="B37" s="401"/>
      <c r="C37" s="273" t="s">
        <v>568</v>
      </c>
      <c r="D37" s="495">
        <v>251531.04</v>
      </c>
      <c r="E37" s="625">
        <v>2539688.96</v>
      </c>
      <c r="F37" s="495">
        <f t="shared" si="1"/>
        <v>2791220</v>
      </c>
      <c r="G37" s="495">
        <v>2589600</v>
      </c>
      <c r="H37" s="495">
        <v>0</v>
      </c>
      <c r="I37" s="495">
        <v>0</v>
      </c>
      <c r="J37" s="495">
        <v>0</v>
      </c>
      <c r="K37" s="495">
        <f t="shared" si="5"/>
        <v>2791220</v>
      </c>
    </row>
    <row r="38" spans="2:11" ht="12.75">
      <c r="B38" s="401"/>
      <c r="C38" s="273" t="s">
        <v>569</v>
      </c>
      <c r="D38" s="495">
        <v>43000</v>
      </c>
      <c r="E38" s="620">
        <v>313000</v>
      </c>
      <c r="F38" s="495">
        <f t="shared" si="1"/>
        <v>356000</v>
      </c>
      <c r="G38" s="495">
        <v>356000</v>
      </c>
      <c r="H38" s="495">
        <v>0</v>
      </c>
      <c r="I38" s="495">
        <v>0</v>
      </c>
      <c r="J38" s="495">
        <v>0</v>
      </c>
      <c r="K38" s="495">
        <f t="shared" si="5"/>
        <v>356000</v>
      </c>
    </row>
    <row r="39" spans="1:12" s="620" customFormat="1" ht="12.75">
      <c r="A39" s="26"/>
      <c r="B39" s="401"/>
      <c r="C39" s="620" t="s">
        <v>737</v>
      </c>
      <c r="D39" s="495">
        <v>25000</v>
      </c>
      <c r="E39" s="625">
        <v>29000</v>
      </c>
      <c r="F39" s="495">
        <f t="shared" si="1"/>
        <v>54000</v>
      </c>
      <c r="G39" s="495">
        <v>0</v>
      </c>
      <c r="H39" s="495">
        <v>0</v>
      </c>
      <c r="I39" s="495">
        <v>0</v>
      </c>
      <c r="J39" s="495">
        <v>0</v>
      </c>
      <c r="K39" s="495">
        <f t="shared" si="5"/>
        <v>54000</v>
      </c>
      <c r="L39" s="26"/>
    </row>
    <row r="40" spans="1:12" s="620" customFormat="1" ht="12.75">
      <c r="A40" s="26"/>
      <c r="B40" s="401"/>
      <c r="C40" s="620" t="s">
        <v>743</v>
      </c>
      <c r="D40" s="495">
        <v>0</v>
      </c>
      <c r="E40" s="625">
        <v>5050000</v>
      </c>
      <c r="F40" s="495">
        <f t="shared" si="1"/>
        <v>5050000</v>
      </c>
      <c r="G40" s="495">
        <v>5050000</v>
      </c>
      <c r="H40" s="495">
        <v>1197420</v>
      </c>
      <c r="I40" s="495">
        <v>1197420</v>
      </c>
      <c r="J40" s="495">
        <v>1197420</v>
      </c>
      <c r="K40" s="495">
        <f t="shared" si="5"/>
        <v>3852580</v>
      </c>
      <c r="L40" s="26"/>
    </row>
    <row r="41" spans="2:11" ht="12.75">
      <c r="B41" s="401"/>
      <c r="C41" s="580" t="s">
        <v>570</v>
      </c>
      <c r="D41" s="634">
        <v>25000</v>
      </c>
      <c r="E41" s="625">
        <v>73011.04</v>
      </c>
      <c r="F41" s="473">
        <f t="shared" si="1"/>
        <v>98011.04</v>
      </c>
      <c r="G41" s="495">
        <v>8000</v>
      </c>
      <c r="H41" s="473">
        <v>0</v>
      </c>
      <c r="I41" s="473">
        <v>0</v>
      </c>
      <c r="J41" s="473">
        <v>0</v>
      </c>
      <c r="K41" s="495">
        <f t="shared" si="5"/>
        <v>98011.04</v>
      </c>
    </row>
    <row r="42" spans="2:11" ht="12.75">
      <c r="B42" s="517" t="s">
        <v>125</v>
      </c>
      <c r="C42" s="273"/>
      <c r="D42" s="495">
        <f>D43</f>
        <v>0</v>
      </c>
      <c r="E42" s="564">
        <f>E43</f>
        <v>66020761.02</v>
      </c>
      <c r="F42" s="564">
        <f t="shared" si="1"/>
        <v>66020761.02</v>
      </c>
      <c r="G42" s="564">
        <f>G43</f>
        <v>3948961.11</v>
      </c>
      <c r="H42" s="564">
        <f>H43</f>
        <v>3948961.11</v>
      </c>
      <c r="I42" s="564">
        <f>I43</f>
        <v>3948961.11</v>
      </c>
      <c r="J42" s="564">
        <f>J43</f>
        <v>3948961.11</v>
      </c>
      <c r="K42" s="564">
        <f t="shared" si="5"/>
        <v>62071799.910000004</v>
      </c>
    </row>
    <row r="43" spans="2:11" ht="12.75">
      <c r="B43" s="401"/>
      <c r="C43" s="268" t="s">
        <v>611</v>
      </c>
      <c r="D43" s="495">
        <v>0</v>
      </c>
      <c r="E43" s="625">
        <v>66020761.02</v>
      </c>
      <c r="F43" s="495">
        <f t="shared" si="1"/>
        <v>66020761.02</v>
      </c>
      <c r="G43" s="495">
        <v>3948961.11</v>
      </c>
      <c r="H43" s="495">
        <v>3948961.11</v>
      </c>
      <c r="I43" s="495">
        <v>3948961.11</v>
      </c>
      <c r="J43" s="495">
        <v>3948961.11</v>
      </c>
      <c r="K43" s="495">
        <f t="shared" si="5"/>
        <v>62071799.910000004</v>
      </c>
    </row>
    <row r="44" spans="2:11" ht="12.75">
      <c r="B44" s="517" t="s">
        <v>571</v>
      </c>
      <c r="C44" s="402"/>
      <c r="D44" s="400">
        <f>D45</f>
        <v>731164.86</v>
      </c>
      <c r="E44" s="400">
        <f>E45</f>
        <v>-675019</v>
      </c>
      <c r="F44" s="400">
        <f>D44+E44</f>
        <v>56145.859999999986</v>
      </c>
      <c r="G44" s="400">
        <v>0</v>
      </c>
      <c r="H44" s="400">
        <v>0</v>
      </c>
      <c r="I44" s="400">
        <v>0</v>
      </c>
      <c r="J44" s="400">
        <v>0</v>
      </c>
      <c r="K44" s="400">
        <f t="shared" si="5"/>
        <v>56145.859999999986</v>
      </c>
    </row>
    <row r="45" spans="2:11" ht="12.75">
      <c r="B45" s="401"/>
      <c r="C45" s="268" t="s">
        <v>572</v>
      </c>
      <c r="D45" s="497">
        <v>731164.86</v>
      </c>
      <c r="E45" s="497">
        <v>-675019</v>
      </c>
      <c r="F45" s="497">
        <v>0</v>
      </c>
      <c r="G45" s="497">
        <v>0</v>
      </c>
      <c r="H45" s="497">
        <v>0</v>
      </c>
      <c r="I45" s="497">
        <v>0</v>
      </c>
      <c r="J45" s="497">
        <v>0</v>
      </c>
      <c r="K45" s="497">
        <f t="shared" si="5"/>
        <v>0</v>
      </c>
    </row>
    <row r="46" spans="1:12" s="375" customFormat="1" ht="12.75">
      <c r="A46" s="298"/>
      <c r="B46" s="403"/>
      <c r="C46" s="404" t="s">
        <v>228</v>
      </c>
      <c r="D46" s="613">
        <f>D10+D16+D24+D36+D44+D34</f>
        <v>16580725.419999998</v>
      </c>
      <c r="E46" s="405">
        <f>E10+E16+E24+E36+E44+E42+E34</f>
        <v>91715575.72000001</v>
      </c>
      <c r="F46" s="613">
        <f aca="true" t="shared" si="6" ref="F46:K46">F10+F16+F24+F36+F44+F42+F34</f>
        <v>108296301.14000002</v>
      </c>
      <c r="G46" s="613">
        <f t="shared" si="6"/>
        <v>20781133.880000003</v>
      </c>
      <c r="H46" s="613">
        <f t="shared" si="6"/>
        <v>12777375.56</v>
      </c>
      <c r="I46" s="613">
        <f t="shared" si="6"/>
        <v>12777375.56</v>
      </c>
      <c r="J46" s="613">
        <f t="shared" si="6"/>
        <v>12720509.36</v>
      </c>
      <c r="K46" s="405">
        <f t="shared" si="6"/>
        <v>95518925.58</v>
      </c>
      <c r="L46" s="298"/>
    </row>
    <row r="48" spans="2:11" ht="12.75">
      <c r="B48" s="16" t="s">
        <v>76</v>
      </c>
      <c r="F48" s="399"/>
      <c r="G48" s="399"/>
      <c r="H48" s="399"/>
      <c r="I48" s="399"/>
      <c r="J48" s="399"/>
      <c r="K48" s="399"/>
    </row>
    <row r="50" spans="4:11" ht="12.75">
      <c r="D50" s="399" t="str">
        <f>IF(D47=CAdmon!D37," ","ERROR")</f>
        <v> </v>
      </c>
      <c r="E50" s="399" t="str">
        <f>IF(E47=CAdmon!E37," ","ERROR")</f>
        <v> </v>
      </c>
      <c r="F50" s="399" t="str">
        <f>IF(F47=CAdmon!F37," ","ERROR")</f>
        <v> </v>
      </c>
      <c r="G50" s="399"/>
      <c r="H50" s="399" t="str">
        <f>IF(H47=CAdmon!H37," ","ERROR")</f>
        <v> </v>
      </c>
      <c r="I50" s="399"/>
      <c r="J50" s="399" t="str">
        <f>IF(J47=CAdmon!J37," ","ERROR")</f>
        <v> </v>
      </c>
      <c r="K50" s="399" t="str">
        <f>IF(K47=CAdmon!K37," ","ERROR")</f>
        <v> </v>
      </c>
    </row>
    <row r="51" spans="2:12" ht="12.75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33"/>
    </row>
    <row r="52" spans="2:12" ht="12.75">
      <c r="B52" s="273"/>
      <c r="C52" s="835"/>
      <c r="D52" s="835"/>
      <c r="E52" s="273"/>
      <c r="F52" s="965"/>
      <c r="G52" s="965"/>
      <c r="H52" s="965"/>
      <c r="I52" s="965"/>
      <c r="J52" s="965"/>
      <c r="K52" s="965"/>
      <c r="L52" s="33"/>
    </row>
    <row r="53" spans="2:12" ht="12.75">
      <c r="B53" s="273"/>
      <c r="C53" s="831"/>
      <c r="D53" s="831"/>
      <c r="E53" s="273"/>
      <c r="F53" s="965"/>
      <c r="G53" s="965"/>
      <c r="H53" s="965"/>
      <c r="I53" s="965"/>
      <c r="J53" s="965"/>
      <c r="K53" s="965"/>
      <c r="L53" s="33"/>
    </row>
    <row r="54" spans="2:12" ht="12.75"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33"/>
    </row>
  </sheetData>
  <sheetProtection/>
  <mergeCells count="14">
    <mergeCell ref="B1:K1"/>
    <mergeCell ref="B2:K2"/>
    <mergeCell ref="B3:K3"/>
    <mergeCell ref="B36:C36"/>
    <mergeCell ref="B7:C9"/>
    <mergeCell ref="D7:J7"/>
    <mergeCell ref="F52:K52"/>
    <mergeCell ref="F53:K53"/>
    <mergeCell ref="K7:K8"/>
    <mergeCell ref="B10:C10"/>
    <mergeCell ref="B16:C16"/>
    <mergeCell ref="B24:C24"/>
    <mergeCell ref="C52:D52"/>
    <mergeCell ref="C53:D53"/>
  </mergeCells>
  <printOptions/>
  <pageMargins left="0.7086614173228347" right="0.7086614173228347" top="0.4330708661417323" bottom="0.7480314960629921" header="0.31496062992125984" footer="0.31496062992125984"/>
  <pageSetup fitToHeight="0" horizontalDpi="600" verticalDpi="600" orientation="landscape" scale="63" r:id="rId4"/>
  <headerFooter>
    <oddFooter>&amp;CPágina 3</oddFooter>
  </headerFooter>
  <ignoredErrors>
    <ignoredError sqref="F16" formula="1"/>
  </ignoredError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26"/>
  <sheetViews>
    <sheetView showGridLines="0" view="pageLayout" zoomScaleNormal="85" workbookViewId="0" topLeftCell="A1">
      <selection activeCell="D5" sqref="D5"/>
    </sheetView>
  </sheetViews>
  <sheetFormatPr defaultColWidth="11.421875" defaultRowHeight="15"/>
  <cols>
    <col min="1" max="1" width="2.57421875" style="26" customWidth="1"/>
    <col min="2" max="2" width="2.00390625" style="268" customWidth="1"/>
    <col min="3" max="3" width="45.8515625" style="268" customWidth="1"/>
    <col min="4" max="4" width="14.28125" style="268" customWidth="1"/>
    <col min="5" max="5" width="13.7109375" style="268" customWidth="1"/>
    <col min="6" max="6" width="16.57421875" style="268" customWidth="1"/>
    <col min="7" max="7" width="14.28125" style="268" customWidth="1"/>
    <col min="8" max="8" width="14.140625" style="268" customWidth="1"/>
    <col min="9" max="9" width="14.00390625" style="268" customWidth="1"/>
    <col min="10" max="10" width="14.28125" style="268" customWidth="1"/>
    <col min="11" max="11" width="14.00390625" style="268" customWidth="1"/>
    <col min="12" max="12" width="4.00390625" style="26" customWidth="1"/>
    <col min="13" max="16384" width="11.421875" style="268" customWidth="1"/>
  </cols>
  <sheetData>
    <row r="1" spans="2:11" ht="16.5" customHeight="1">
      <c r="B1" s="847" t="s">
        <v>452</v>
      </c>
      <c r="C1" s="847"/>
      <c r="D1" s="847"/>
      <c r="E1" s="847"/>
      <c r="F1" s="847"/>
      <c r="G1" s="847"/>
      <c r="H1" s="847"/>
      <c r="I1" s="847"/>
      <c r="J1" s="847"/>
      <c r="K1" s="847"/>
    </row>
    <row r="2" spans="2:11" ht="16.5" customHeight="1">
      <c r="B2" s="847" t="s">
        <v>454</v>
      </c>
      <c r="C2" s="847"/>
      <c r="D2" s="847"/>
      <c r="E2" s="847"/>
      <c r="F2" s="847"/>
      <c r="G2" s="847"/>
      <c r="H2" s="847"/>
      <c r="I2" s="847"/>
      <c r="J2" s="847"/>
      <c r="K2" s="847"/>
    </row>
    <row r="3" spans="2:11" ht="16.5" customHeight="1">
      <c r="B3" s="847" t="s">
        <v>916</v>
      </c>
      <c r="C3" s="847"/>
      <c r="D3" s="847"/>
      <c r="E3" s="847"/>
      <c r="F3" s="847"/>
      <c r="G3" s="847"/>
      <c r="H3" s="847"/>
      <c r="I3" s="847"/>
      <c r="J3" s="847"/>
      <c r="K3" s="847"/>
    </row>
    <row r="4" s="26" customFormat="1" ht="12.75"/>
    <row r="5" spans="3:10" s="26" customFormat="1" ht="12.75">
      <c r="C5" s="31" t="s">
        <v>3</v>
      </c>
      <c r="D5" s="281" t="s">
        <v>509</v>
      </c>
      <c r="E5" s="281"/>
      <c r="F5" s="280"/>
      <c r="G5" s="280"/>
      <c r="H5" s="281"/>
      <c r="I5" s="281"/>
      <c r="J5" s="73"/>
    </row>
    <row r="6" s="26" customFormat="1" ht="12.75"/>
    <row r="7" spans="2:11" ht="12.75">
      <c r="B7" s="969" t="s">
        <v>74</v>
      </c>
      <c r="C7" s="970"/>
      <c r="D7" s="964" t="s">
        <v>229</v>
      </c>
      <c r="E7" s="964"/>
      <c r="F7" s="964"/>
      <c r="G7" s="964"/>
      <c r="H7" s="964"/>
      <c r="I7" s="964"/>
      <c r="J7" s="964"/>
      <c r="K7" s="964" t="s">
        <v>223</v>
      </c>
    </row>
    <row r="8" spans="2:11" ht="51">
      <c r="B8" s="971"/>
      <c r="C8" s="972"/>
      <c r="D8" s="376" t="s">
        <v>224</v>
      </c>
      <c r="E8" s="376" t="s">
        <v>225</v>
      </c>
      <c r="F8" s="376" t="s">
        <v>203</v>
      </c>
      <c r="G8" s="376" t="s">
        <v>404</v>
      </c>
      <c r="H8" s="376" t="s">
        <v>204</v>
      </c>
      <c r="I8" s="376" t="s">
        <v>405</v>
      </c>
      <c r="J8" s="376" t="s">
        <v>226</v>
      </c>
      <c r="K8" s="964"/>
    </row>
    <row r="9" spans="2:11" ht="12.75">
      <c r="B9" s="973"/>
      <c r="C9" s="974"/>
      <c r="D9" s="376">
        <v>1</v>
      </c>
      <c r="E9" s="376">
        <v>2</v>
      </c>
      <c r="F9" s="376" t="s">
        <v>227</v>
      </c>
      <c r="G9" s="376">
        <v>4</v>
      </c>
      <c r="H9" s="376">
        <v>5</v>
      </c>
      <c r="I9" s="376">
        <v>6</v>
      </c>
      <c r="J9" s="376">
        <v>7</v>
      </c>
      <c r="K9" s="376" t="s">
        <v>467</v>
      </c>
    </row>
    <row r="10" spans="2:11" ht="12.75">
      <c r="B10" s="389"/>
      <c r="C10" s="390"/>
      <c r="D10" s="391"/>
      <c r="E10" s="391"/>
      <c r="F10" s="391"/>
      <c r="G10" s="391"/>
      <c r="H10" s="391"/>
      <c r="I10" s="391"/>
      <c r="J10" s="391"/>
      <c r="K10" s="391"/>
    </row>
    <row r="11" spans="2:11" ht="12.75">
      <c r="B11" s="377"/>
      <c r="C11" s="392" t="s">
        <v>230</v>
      </c>
      <c r="D11" s="625">
        <v>16236194.38</v>
      </c>
      <c r="E11" s="495">
        <v>17690114.7</v>
      </c>
      <c r="F11" s="495">
        <f>+D11+E11</f>
        <v>33926309.08</v>
      </c>
      <c r="G11" s="393">
        <v>8828572.77</v>
      </c>
      <c r="H11" s="557">
        <v>7630994.45</v>
      </c>
      <c r="I11" s="393">
        <v>7630994.45</v>
      </c>
      <c r="J11" s="393">
        <v>7574128.25</v>
      </c>
      <c r="K11" s="381">
        <f>F11-H11</f>
        <v>26295314.63</v>
      </c>
    </row>
    <row r="12" spans="2:11" ht="12.75">
      <c r="B12" s="377"/>
      <c r="C12" s="378"/>
      <c r="D12" s="625"/>
      <c r="E12" s="495"/>
      <c r="F12" s="393"/>
      <c r="G12" s="393"/>
      <c r="H12" s="557"/>
      <c r="I12" s="393"/>
      <c r="J12" s="393"/>
      <c r="K12" s="393"/>
    </row>
    <row r="13" spans="2:11" ht="12.75">
      <c r="B13" s="394"/>
      <c r="C13" s="392" t="s">
        <v>231</v>
      </c>
      <c r="D13" s="625">
        <v>344531.04</v>
      </c>
      <c r="E13" s="495">
        <v>74025461.02</v>
      </c>
      <c r="F13" s="495">
        <f>+D13+E13</f>
        <v>74369992.06</v>
      </c>
      <c r="G13" s="393">
        <v>11952561.11</v>
      </c>
      <c r="H13" s="557">
        <v>5146381.11</v>
      </c>
      <c r="I13" s="393">
        <v>5146381.11</v>
      </c>
      <c r="J13" s="393">
        <v>5146381.11</v>
      </c>
      <c r="K13" s="393">
        <f>F13-H13</f>
        <v>69223610.95</v>
      </c>
    </row>
    <row r="14" spans="2:11" ht="12.75">
      <c r="B14" s="394"/>
      <c r="C14" s="392"/>
      <c r="D14" s="625"/>
      <c r="E14" s="495"/>
      <c r="F14" s="495"/>
      <c r="G14" s="393"/>
      <c r="H14" s="557"/>
      <c r="I14" s="393"/>
      <c r="J14" s="393"/>
      <c r="K14" s="393"/>
    </row>
    <row r="15" spans="2:11" ht="12.75">
      <c r="B15" s="394"/>
      <c r="C15" s="392" t="s">
        <v>558</v>
      </c>
      <c r="D15" s="579"/>
      <c r="E15" s="495"/>
      <c r="F15" s="495"/>
      <c r="G15" s="393">
        <v>0</v>
      </c>
      <c r="H15" s="557">
        <v>0</v>
      </c>
      <c r="I15" s="393">
        <v>0</v>
      </c>
      <c r="J15" s="393">
        <v>0</v>
      </c>
      <c r="K15" s="393">
        <f>F15-H15</f>
        <v>0</v>
      </c>
    </row>
    <row r="16" spans="2:11" ht="12.75">
      <c r="B16" s="377"/>
      <c r="C16" s="378"/>
      <c r="D16" s="557"/>
      <c r="E16" s="393"/>
      <c r="F16" s="549"/>
      <c r="G16" s="393"/>
      <c r="H16" s="557"/>
      <c r="I16" s="393"/>
      <c r="J16" s="393"/>
      <c r="K16" s="393"/>
    </row>
    <row r="17" spans="2:11" ht="12.75">
      <c r="B17" s="394"/>
      <c r="C17" s="392"/>
      <c r="D17" s="557"/>
      <c r="E17" s="393"/>
      <c r="F17" s="549">
        <f>+D17+E17</f>
        <v>0</v>
      </c>
      <c r="G17" s="393"/>
      <c r="H17" s="557"/>
      <c r="I17" s="393"/>
      <c r="J17" s="393"/>
      <c r="K17" s="393">
        <f>+F17-H17</f>
        <v>0</v>
      </c>
    </row>
    <row r="18" spans="2:11" ht="12.75">
      <c r="B18" s="395"/>
      <c r="C18" s="396"/>
      <c r="D18" s="397"/>
      <c r="E18" s="397"/>
      <c r="F18" s="397"/>
      <c r="G18" s="397"/>
      <c r="H18" s="561"/>
      <c r="I18" s="397"/>
      <c r="J18" s="397"/>
      <c r="K18" s="397"/>
    </row>
    <row r="19" spans="1:12" s="375" customFormat="1" ht="12.75">
      <c r="A19" s="298"/>
      <c r="B19" s="395"/>
      <c r="C19" s="396" t="s">
        <v>228</v>
      </c>
      <c r="D19" s="398">
        <f>+D11+D13+D15</f>
        <v>16580725.42</v>
      </c>
      <c r="E19" s="398">
        <f>+E11+E13+E15</f>
        <v>91715575.72</v>
      </c>
      <c r="F19" s="398">
        <f>+F11+F13+F15</f>
        <v>108296301.14</v>
      </c>
      <c r="G19" s="398">
        <f>+G11+G13+G15</f>
        <v>20781133.88</v>
      </c>
      <c r="H19" s="398">
        <f>+H11+H13+H17</f>
        <v>12777375.56</v>
      </c>
      <c r="I19" s="398">
        <f>+I11+I13+I15</f>
        <v>12777375.56</v>
      </c>
      <c r="J19" s="398">
        <f>+J11+J13+J17</f>
        <v>12720509.36</v>
      </c>
      <c r="K19" s="398">
        <f>F19-H19</f>
        <v>95518925.58</v>
      </c>
      <c r="L19" s="298"/>
    </row>
    <row r="20" s="26" customFormat="1" ht="12.75"/>
    <row r="21" ht="12.75">
      <c r="C21" s="16" t="s">
        <v>76</v>
      </c>
    </row>
    <row r="22" spans="4:11" ht="12.75">
      <c r="D22" s="399" t="str">
        <f>IF(D19=CAdmon!D22," ","ERROR")</f>
        <v> </v>
      </c>
      <c r="E22" s="399" t="str">
        <f>IF(E19=CAdmon!E22," ","ERROR")</f>
        <v> </v>
      </c>
      <c r="F22" s="399" t="str">
        <f>IF(F19=CAdmon!F22," ","ERROR")</f>
        <v> </v>
      </c>
      <c r="G22" s="399"/>
      <c r="H22" s="399" t="str">
        <f>IF(H19=CAdmon!H22," ","ERROR")</f>
        <v> </v>
      </c>
      <c r="I22" s="399"/>
      <c r="J22" s="399" t="str">
        <f>IF(J19=CAdmon!J22," ","ERROR")</f>
        <v> </v>
      </c>
      <c r="K22" s="399" t="str">
        <f>IF(K19=CAdmon!K22," ","ERROR")</f>
        <v> </v>
      </c>
    </row>
    <row r="23" spans="3:11" ht="12.75">
      <c r="C23" s="273"/>
      <c r="D23" s="273"/>
      <c r="E23" s="273"/>
      <c r="F23" s="273"/>
      <c r="G23" s="273"/>
      <c r="H23" s="273"/>
      <c r="I23" s="273"/>
      <c r="J23" s="273"/>
      <c r="K23" s="273"/>
    </row>
    <row r="24" spans="3:11" ht="12.75">
      <c r="C24" s="835"/>
      <c r="D24" s="835"/>
      <c r="E24" s="273"/>
      <c r="F24" s="965"/>
      <c r="G24" s="965"/>
      <c r="H24" s="965"/>
      <c r="I24" s="965"/>
      <c r="J24" s="965"/>
      <c r="K24" s="965"/>
    </row>
    <row r="25" spans="3:11" ht="12.75">
      <c r="C25" s="831"/>
      <c r="D25" s="831"/>
      <c r="E25" s="273"/>
      <c r="F25" s="965"/>
      <c r="G25" s="965"/>
      <c r="H25" s="965"/>
      <c r="I25" s="965"/>
      <c r="J25" s="965"/>
      <c r="K25" s="965"/>
    </row>
    <row r="26" spans="3:11" ht="12.75">
      <c r="C26" s="273"/>
      <c r="D26" s="273"/>
      <c r="E26" s="273"/>
      <c r="F26" s="273"/>
      <c r="G26" s="273"/>
      <c r="H26" s="273"/>
      <c r="I26" s="273"/>
      <c r="J26" s="273"/>
      <c r="K26" s="273"/>
    </row>
  </sheetData>
  <sheetProtection/>
  <mergeCells count="10">
    <mergeCell ref="F25:K25"/>
    <mergeCell ref="B7:C9"/>
    <mergeCell ref="D7:J7"/>
    <mergeCell ref="K7:K8"/>
    <mergeCell ref="B1:K1"/>
    <mergeCell ref="B3:K3"/>
    <mergeCell ref="F24:K24"/>
    <mergeCell ref="B2:K2"/>
    <mergeCell ref="C24:D24"/>
    <mergeCell ref="C25:D25"/>
  </mergeCells>
  <printOptions/>
  <pageMargins left="0.7" right="0.7" top="0.38" bottom="0.75" header="0.3" footer="0.3"/>
  <pageSetup fitToHeight="1" fitToWidth="1" horizontalDpi="600" verticalDpi="600" orientation="landscape" scale="72" r:id="rId4"/>
  <headerFooter>
    <oddFooter>&amp;CPágina 4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55"/>
  <sheetViews>
    <sheetView showGridLines="0" view="pageLayout" zoomScaleNormal="85" workbookViewId="0" topLeftCell="B1">
      <selection activeCell="I60" sqref="I60"/>
    </sheetView>
  </sheetViews>
  <sheetFormatPr defaultColWidth="11.421875" defaultRowHeight="15"/>
  <cols>
    <col min="1" max="1" width="1.57421875" style="26" customWidth="1"/>
    <col min="2" max="2" width="4.57421875" style="428" customWidth="1"/>
    <col min="3" max="3" width="60.28125" style="268" customWidth="1"/>
    <col min="4" max="4" width="14.140625" style="268" customWidth="1"/>
    <col min="5" max="5" width="13.7109375" style="268" customWidth="1"/>
    <col min="6" max="6" width="14.8515625" style="268" bestFit="1" customWidth="1"/>
    <col min="7" max="7" width="13.8515625" style="268" customWidth="1"/>
    <col min="8" max="9" width="14.140625" style="268" customWidth="1"/>
    <col min="10" max="10" width="14.00390625" style="268" customWidth="1"/>
    <col min="11" max="11" width="14.421875" style="268" customWidth="1"/>
    <col min="12" max="12" width="6.140625" style="26" customWidth="1"/>
    <col min="13" max="16384" width="11.421875" style="268" customWidth="1"/>
  </cols>
  <sheetData>
    <row r="1" spans="2:11" ht="18.75" customHeight="1">
      <c r="B1" s="847" t="s">
        <v>452</v>
      </c>
      <c r="C1" s="847"/>
      <c r="D1" s="847"/>
      <c r="E1" s="847"/>
      <c r="F1" s="847"/>
      <c r="G1" s="847"/>
      <c r="H1" s="847"/>
      <c r="I1" s="847"/>
      <c r="J1" s="847"/>
      <c r="K1" s="847"/>
    </row>
    <row r="2" spans="2:11" ht="18.75" customHeight="1">
      <c r="B2" s="847" t="s">
        <v>456</v>
      </c>
      <c r="C2" s="847"/>
      <c r="D2" s="847"/>
      <c r="E2" s="847"/>
      <c r="F2" s="847"/>
      <c r="G2" s="847"/>
      <c r="H2" s="847"/>
      <c r="I2" s="847"/>
      <c r="J2" s="847"/>
      <c r="K2" s="847"/>
    </row>
    <row r="3" spans="2:11" ht="18.75" customHeight="1">
      <c r="B3" s="847" t="s">
        <v>917</v>
      </c>
      <c r="C3" s="847"/>
      <c r="D3" s="847"/>
      <c r="E3" s="847"/>
      <c r="F3" s="847"/>
      <c r="G3" s="847"/>
      <c r="H3" s="847"/>
      <c r="I3" s="847"/>
      <c r="J3" s="847"/>
      <c r="K3" s="847"/>
    </row>
    <row r="4" spans="2:11" s="26" customFormat="1" ht="9" customHeight="1"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3:11" s="26" customFormat="1" ht="21.75" customHeight="1">
      <c r="C5" s="31" t="s">
        <v>3</v>
      </c>
      <c r="D5" s="281" t="s">
        <v>509</v>
      </c>
      <c r="E5" s="281"/>
      <c r="F5" s="407"/>
      <c r="G5" s="407"/>
      <c r="H5" s="407"/>
      <c r="I5" s="407"/>
      <c r="J5" s="407"/>
      <c r="K5" s="408"/>
    </row>
    <row r="6" spans="2:11" s="26" customFormat="1" ht="9" customHeight="1">
      <c r="B6" s="408"/>
      <c r="C6" s="408"/>
      <c r="D6" s="408"/>
      <c r="E6" s="408"/>
      <c r="F6" s="408"/>
      <c r="G6" s="408"/>
      <c r="H6" s="408"/>
      <c r="I6" s="408"/>
      <c r="J6" s="408"/>
      <c r="K6" s="408"/>
    </row>
    <row r="7" spans="2:11" ht="12.75">
      <c r="B7" s="966" t="s">
        <v>74</v>
      </c>
      <c r="C7" s="966"/>
      <c r="D7" s="964" t="s">
        <v>222</v>
      </c>
      <c r="E7" s="964"/>
      <c r="F7" s="964"/>
      <c r="G7" s="964"/>
      <c r="H7" s="964"/>
      <c r="I7" s="964"/>
      <c r="J7" s="964"/>
      <c r="K7" s="964" t="s">
        <v>223</v>
      </c>
    </row>
    <row r="8" spans="2:11" ht="51">
      <c r="B8" s="966"/>
      <c r="C8" s="966"/>
      <c r="D8" s="376" t="s">
        <v>224</v>
      </c>
      <c r="E8" s="376" t="s">
        <v>225</v>
      </c>
      <c r="F8" s="376" t="s">
        <v>203</v>
      </c>
      <c r="G8" s="376" t="s">
        <v>404</v>
      </c>
      <c r="H8" s="376" t="s">
        <v>204</v>
      </c>
      <c r="I8" s="376" t="s">
        <v>405</v>
      </c>
      <c r="J8" s="376" t="s">
        <v>226</v>
      </c>
      <c r="K8" s="964"/>
    </row>
    <row r="9" spans="2:11" ht="12.75">
      <c r="B9" s="966"/>
      <c r="C9" s="966"/>
      <c r="D9" s="376">
        <v>1</v>
      </c>
      <c r="E9" s="376">
        <v>2</v>
      </c>
      <c r="F9" s="376" t="s">
        <v>227</v>
      </c>
      <c r="G9" s="376">
        <v>4</v>
      </c>
      <c r="H9" s="376">
        <v>5</v>
      </c>
      <c r="I9" s="376">
        <v>6</v>
      </c>
      <c r="J9" s="376">
        <v>7</v>
      </c>
      <c r="K9" s="376" t="s">
        <v>467</v>
      </c>
    </row>
    <row r="10" spans="2:11" ht="3" customHeight="1">
      <c r="B10" s="409"/>
      <c r="C10" s="390"/>
      <c r="D10" s="410"/>
      <c r="E10" s="410"/>
      <c r="F10" s="410"/>
      <c r="G10" s="410"/>
      <c r="H10" s="410"/>
      <c r="I10" s="410"/>
      <c r="J10" s="410"/>
      <c r="K10" s="410"/>
    </row>
    <row r="11" spans="1:12" s="412" customFormat="1" ht="12.75">
      <c r="A11" s="94"/>
      <c r="B11" s="975" t="s">
        <v>234</v>
      </c>
      <c r="C11" s="976"/>
      <c r="D11" s="411">
        <f>SUM(D12:D20)</f>
        <v>0</v>
      </c>
      <c r="E11" s="411">
        <f aca="true" t="shared" si="0" ref="E11:K11">SUM(E12:E20)</f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94"/>
    </row>
    <row r="12" spans="1:12" s="412" customFormat="1" ht="12.75">
      <c r="A12" s="94"/>
      <c r="B12" s="413"/>
      <c r="C12" s="414" t="s">
        <v>235</v>
      </c>
      <c r="D12" s="381">
        <v>0</v>
      </c>
      <c r="E12" s="381">
        <v>0</v>
      </c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f aca="true" t="shared" si="1" ref="K12:K19">+F12-H12</f>
        <v>0</v>
      </c>
      <c r="L12" s="94"/>
    </row>
    <row r="13" spans="1:12" s="412" customFormat="1" ht="12.75">
      <c r="A13" s="94"/>
      <c r="B13" s="413"/>
      <c r="C13" s="414" t="s">
        <v>236</v>
      </c>
      <c r="D13" s="415"/>
      <c r="E13" s="415"/>
      <c r="F13" s="416">
        <f aca="true" t="shared" si="2" ref="F13:F29">+D13+E13</f>
        <v>0</v>
      </c>
      <c r="G13" s="415"/>
      <c r="H13" s="415"/>
      <c r="I13" s="415"/>
      <c r="J13" s="415"/>
      <c r="K13" s="415">
        <f t="shared" si="1"/>
        <v>0</v>
      </c>
      <c r="L13" s="94"/>
    </row>
    <row r="14" spans="1:12" s="412" customFormat="1" ht="12.75">
      <c r="A14" s="94"/>
      <c r="B14" s="413"/>
      <c r="C14" s="414" t="s">
        <v>237</v>
      </c>
      <c r="D14" s="415"/>
      <c r="E14" s="415"/>
      <c r="F14" s="416">
        <f t="shared" si="2"/>
        <v>0</v>
      </c>
      <c r="G14" s="415"/>
      <c r="H14" s="415"/>
      <c r="I14" s="415"/>
      <c r="J14" s="415"/>
      <c r="K14" s="415">
        <f t="shared" si="1"/>
        <v>0</v>
      </c>
      <c r="L14" s="94"/>
    </row>
    <row r="15" spans="1:12" s="412" customFormat="1" ht="12.75">
      <c r="A15" s="94"/>
      <c r="B15" s="413"/>
      <c r="C15" s="414" t="s">
        <v>238</v>
      </c>
      <c r="D15" s="415"/>
      <c r="E15" s="415"/>
      <c r="F15" s="416">
        <f t="shared" si="2"/>
        <v>0</v>
      </c>
      <c r="G15" s="415"/>
      <c r="H15" s="415"/>
      <c r="I15" s="415"/>
      <c r="J15" s="415"/>
      <c r="K15" s="415">
        <f t="shared" si="1"/>
        <v>0</v>
      </c>
      <c r="L15" s="94"/>
    </row>
    <row r="16" spans="1:12" s="412" customFormat="1" ht="12.75">
      <c r="A16" s="94"/>
      <c r="B16" s="413"/>
      <c r="C16" s="414" t="s">
        <v>239</v>
      </c>
      <c r="D16" s="415"/>
      <c r="E16" s="415"/>
      <c r="F16" s="416">
        <f t="shared" si="2"/>
        <v>0</v>
      </c>
      <c r="G16" s="415"/>
      <c r="H16" s="415"/>
      <c r="I16" s="415"/>
      <c r="J16" s="415"/>
      <c r="K16" s="415">
        <f t="shared" si="1"/>
        <v>0</v>
      </c>
      <c r="L16" s="94"/>
    </row>
    <row r="17" spans="1:12" s="412" customFormat="1" ht="12.75">
      <c r="A17" s="94"/>
      <c r="B17" s="413"/>
      <c r="C17" s="414" t="s">
        <v>240</v>
      </c>
      <c r="D17" s="415"/>
      <c r="E17" s="415"/>
      <c r="F17" s="416">
        <f t="shared" si="2"/>
        <v>0</v>
      </c>
      <c r="G17" s="415"/>
      <c r="H17" s="415"/>
      <c r="I17" s="415"/>
      <c r="J17" s="415"/>
      <c r="K17" s="415">
        <f t="shared" si="1"/>
        <v>0</v>
      </c>
      <c r="L17" s="94"/>
    </row>
    <row r="18" spans="1:12" s="412" customFormat="1" ht="12.75">
      <c r="A18" s="94"/>
      <c r="B18" s="413"/>
      <c r="C18" s="414" t="s">
        <v>241</v>
      </c>
      <c r="D18" s="415"/>
      <c r="E18" s="415"/>
      <c r="F18" s="416">
        <f t="shared" si="2"/>
        <v>0</v>
      </c>
      <c r="G18" s="415"/>
      <c r="H18" s="415"/>
      <c r="I18" s="415"/>
      <c r="J18" s="415"/>
      <c r="K18" s="415">
        <f t="shared" si="1"/>
        <v>0</v>
      </c>
      <c r="L18" s="94"/>
    </row>
    <row r="19" spans="1:12" s="412" customFormat="1" ht="12.75">
      <c r="A19" s="94"/>
      <c r="B19" s="413"/>
      <c r="C19" s="414" t="s">
        <v>232</v>
      </c>
      <c r="D19" s="415"/>
      <c r="E19" s="415"/>
      <c r="F19" s="416">
        <f t="shared" si="2"/>
        <v>0</v>
      </c>
      <c r="G19" s="415"/>
      <c r="H19" s="415"/>
      <c r="I19" s="415"/>
      <c r="J19" s="415"/>
      <c r="K19" s="415">
        <f t="shared" si="1"/>
        <v>0</v>
      </c>
      <c r="L19" s="94"/>
    </row>
    <row r="20" spans="1:12" s="412" customFormat="1" ht="12.75">
      <c r="A20" s="94"/>
      <c r="B20" s="413"/>
      <c r="C20" s="414"/>
      <c r="D20" s="415"/>
      <c r="E20" s="415"/>
      <c r="F20" s="416">
        <f t="shared" si="2"/>
        <v>0</v>
      </c>
      <c r="G20" s="415"/>
      <c r="H20" s="415"/>
      <c r="I20" s="415"/>
      <c r="J20" s="415"/>
      <c r="K20" s="415"/>
      <c r="L20" s="94"/>
    </row>
    <row r="21" spans="1:12" s="418" customFormat="1" ht="12.75">
      <c r="A21" s="417"/>
      <c r="B21" s="975" t="s">
        <v>242</v>
      </c>
      <c r="C21" s="976"/>
      <c r="D21" s="652">
        <f>SUM(D22:D28)</f>
        <v>16580725.42</v>
      </c>
      <c r="E21" s="652">
        <f>SUM(E22:E28)</f>
        <v>91715575.72</v>
      </c>
      <c r="F21" s="416">
        <f>+D21+E21</f>
        <v>108296301.14</v>
      </c>
      <c r="G21" s="652">
        <f>SUM(G22:G28)</f>
        <v>20781133.88</v>
      </c>
      <c r="H21" s="652">
        <f>SUM(H22:H28)</f>
        <v>12777375.56</v>
      </c>
      <c r="I21" s="652">
        <f>SUM(I22:I28)</f>
        <v>12777375.56</v>
      </c>
      <c r="J21" s="652">
        <f>SUM(J22:J28)</f>
        <v>12720509.36</v>
      </c>
      <c r="K21" s="652">
        <f aca="true" t="shared" si="3" ref="K21:K28">+F21-H21</f>
        <v>95518925.58</v>
      </c>
      <c r="L21" s="417"/>
    </row>
    <row r="22" spans="1:12" s="412" customFormat="1" ht="12.75">
      <c r="A22" s="94"/>
      <c r="B22" s="413"/>
      <c r="C22" s="414" t="s">
        <v>243</v>
      </c>
      <c r="D22" s="419"/>
      <c r="E22" s="419"/>
      <c r="F22" s="416">
        <f t="shared" si="2"/>
        <v>0</v>
      </c>
      <c r="G22" s="415"/>
      <c r="H22" s="419"/>
      <c r="I22" s="419"/>
      <c r="J22" s="419"/>
      <c r="K22" s="415">
        <f t="shared" si="3"/>
        <v>0</v>
      </c>
      <c r="L22" s="94"/>
    </row>
    <row r="23" spans="1:12" s="412" customFormat="1" ht="12.75">
      <c r="A23" s="94"/>
      <c r="B23" s="413"/>
      <c r="C23" s="414" t="s">
        <v>244</v>
      </c>
      <c r="D23" s="419"/>
      <c r="E23" s="419"/>
      <c r="F23" s="416">
        <f t="shared" si="2"/>
        <v>0</v>
      </c>
      <c r="G23" s="415"/>
      <c r="H23" s="419"/>
      <c r="I23" s="419"/>
      <c r="J23" s="419"/>
      <c r="K23" s="415">
        <f t="shared" si="3"/>
        <v>0</v>
      </c>
      <c r="L23" s="94"/>
    </row>
    <row r="24" spans="1:12" s="412" customFormat="1" ht="12.75">
      <c r="A24" s="94"/>
      <c r="B24" s="413"/>
      <c r="C24" s="414" t="s">
        <v>245</v>
      </c>
      <c r="D24" s="419"/>
      <c r="E24" s="419"/>
      <c r="F24" s="416">
        <f t="shared" si="2"/>
        <v>0</v>
      </c>
      <c r="G24" s="415"/>
      <c r="H24" s="419"/>
      <c r="I24" s="419"/>
      <c r="J24" s="419"/>
      <c r="K24" s="415">
        <f t="shared" si="3"/>
        <v>0</v>
      </c>
      <c r="L24" s="94"/>
    </row>
    <row r="25" spans="1:12" s="412" customFormat="1" ht="12.75">
      <c r="A25" s="94"/>
      <c r="B25" s="413"/>
      <c r="C25" s="414" t="s">
        <v>246</v>
      </c>
      <c r="D25" s="419"/>
      <c r="E25" s="419"/>
      <c r="F25" s="416">
        <f t="shared" si="2"/>
        <v>0</v>
      </c>
      <c r="G25" s="415"/>
      <c r="H25" s="419"/>
      <c r="I25" s="419"/>
      <c r="J25" s="419"/>
      <c r="K25" s="415">
        <f t="shared" si="3"/>
        <v>0</v>
      </c>
      <c r="L25" s="94"/>
    </row>
    <row r="26" spans="1:12" s="412" customFormat="1" ht="12.75">
      <c r="A26" s="94"/>
      <c r="B26" s="413"/>
      <c r="C26" s="414" t="s">
        <v>247</v>
      </c>
      <c r="D26" s="495">
        <v>16580725.42</v>
      </c>
      <c r="E26" s="495">
        <v>91715575.72</v>
      </c>
      <c r="F26" s="420">
        <f t="shared" si="2"/>
        <v>108296301.14</v>
      </c>
      <c r="G26" s="495">
        <v>20781133.88</v>
      </c>
      <c r="H26" s="495">
        <v>12777375.56</v>
      </c>
      <c r="I26" s="495">
        <v>12777375.56</v>
      </c>
      <c r="J26" s="495">
        <v>12720509.36</v>
      </c>
      <c r="K26" s="518">
        <v>95518925.58</v>
      </c>
      <c r="L26" s="94"/>
    </row>
    <row r="27" spans="1:12" s="412" customFormat="1" ht="12.75">
      <c r="A27" s="94"/>
      <c r="B27" s="413"/>
      <c r="C27" s="414" t="s">
        <v>248</v>
      </c>
      <c r="D27" s="419"/>
      <c r="E27" s="419"/>
      <c r="F27" s="416">
        <f t="shared" si="2"/>
        <v>0</v>
      </c>
      <c r="G27" s="415"/>
      <c r="H27" s="419"/>
      <c r="I27" s="419"/>
      <c r="J27" s="419"/>
      <c r="K27" s="415">
        <f t="shared" si="3"/>
        <v>0</v>
      </c>
      <c r="L27" s="94"/>
    </row>
    <row r="28" spans="1:12" s="412" customFormat="1" ht="12.75">
      <c r="A28" s="94"/>
      <c r="B28" s="413"/>
      <c r="C28" s="414" t="s">
        <v>249</v>
      </c>
      <c r="D28" s="419"/>
      <c r="E28" s="419"/>
      <c r="F28" s="416">
        <f t="shared" si="2"/>
        <v>0</v>
      </c>
      <c r="G28" s="415"/>
      <c r="H28" s="419"/>
      <c r="I28" s="419"/>
      <c r="J28" s="419"/>
      <c r="K28" s="415">
        <f t="shared" si="3"/>
        <v>0</v>
      </c>
      <c r="L28" s="94"/>
    </row>
    <row r="29" spans="1:12" s="412" customFormat="1" ht="12.75">
      <c r="A29" s="94"/>
      <c r="B29" s="413"/>
      <c r="C29" s="414"/>
      <c r="D29" s="419"/>
      <c r="E29" s="419"/>
      <c r="F29" s="416">
        <f t="shared" si="2"/>
        <v>0</v>
      </c>
      <c r="G29" s="419"/>
      <c r="H29" s="419"/>
      <c r="I29" s="419"/>
      <c r="J29" s="419"/>
      <c r="K29" s="419"/>
      <c r="L29" s="94"/>
    </row>
    <row r="30" spans="1:12" s="418" customFormat="1" ht="12.75">
      <c r="A30" s="417"/>
      <c r="B30" s="975" t="s">
        <v>250</v>
      </c>
      <c r="C30" s="976"/>
      <c r="D30" s="416">
        <f>SUM(D31:D39)</f>
        <v>0</v>
      </c>
      <c r="E30" s="416">
        <f>SUM(E31:E39)</f>
        <v>0</v>
      </c>
      <c r="F30" s="416">
        <f>+D30+E30</f>
        <v>0</v>
      </c>
      <c r="G30" s="416"/>
      <c r="H30" s="416">
        <f>SUM(H31:H39)</f>
        <v>0</v>
      </c>
      <c r="I30" s="416"/>
      <c r="J30" s="416">
        <f>SUM(J31:J39)</f>
        <v>0</v>
      </c>
      <c r="K30" s="416">
        <f>+F30-H30-J30</f>
        <v>0</v>
      </c>
      <c r="L30" s="417"/>
    </row>
    <row r="31" spans="1:12" s="412" customFormat="1" ht="12.75">
      <c r="A31" s="94"/>
      <c r="B31" s="413"/>
      <c r="C31" s="414" t="s">
        <v>251</v>
      </c>
      <c r="D31" s="420"/>
      <c r="E31" s="420"/>
      <c r="F31" s="420">
        <f aca="true" t="shared" si="4" ref="F31:F39">+D31+E31</f>
        <v>0</v>
      </c>
      <c r="G31" s="420"/>
      <c r="H31" s="420"/>
      <c r="I31" s="420"/>
      <c r="J31" s="420"/>
      <c r="K31" s="420">
        <f>+F31-H31</f>
        <v>0</v>
      </c>
      <c r="L31" s="94"/>
    </row>
    <row r="32" spans="1:12" s="412" customFormat="1" ht="12.75">
      <c r="A32" s="94"/>
      <c r="B32" s="413"/>
      <c r="C32" s="414" t="s">
        <v>252</v>
      </c>
      <c r="D32" s="420"/>
      <c r="E32" s="420">
        <f>660673.36-660673.36</f>
        <v>0</v>
      </c>
      <c r="F32" s="420">
        <f t="shared" si="4"/>
        <v>0</v>
      </c>
      <c r="G32" s="420"/>
      <c r="H32" s="420"/>
      <c r="I32" s="420"/>
      <c r="J32" s="420"/>
      <c r="K32" s="420">
        <f>+F32-H32-J32</f>
        <v>0</v>
      </c>
      <c r="L32" s="94"/>
    </row>
    <row r="33" spans="1:12" s="412" customFormat="1" ht="12.75">
      <c r="A33" s="94"/>
      <c r="B33" s="413"/>
      <c r="C33" s="414" t="s">
        <v>253</v>
      </c>
      <c r="D33" s="420"/>
      <c r="E33" s="420"/>
      <c r="F33" s="420">
        <f t="shared" si="4"/>
        <v>0</v>
      </c>
      <c r="G33" s="420"/>
      <c r="H33" s="420"/>
      <c r="I33" s="420"/>
      <c r="J33" s="420"/>
      <c r="K33" s="420">
        <f aca="true" t="shared" si="5" ref="K33:K39">+F33-H33</f>
        <v>0</v>
      </c>
      <c r="L33" s="94"/>
    </row>
    <row r="34" spans="1:12" s="412" customFormat="1" ht="12.75">
      <c r="A34" s="94"/>
      <c r="B34" s="413"/>
      <c r="C34" s="414" t="s">
        <v>254</v>
      </c>
      <c r="D34" s="420"/>
      <c r="E34" s="420"/>
      <c r="F34" s="420">
        <f t="shared" si="4"/>
        <v>0</v>
      </c>
      <c r="G34" s="420"/>
      <c r="H34" s="420"/>
      <c r="I34" s="420"/>
      <c r="J34" s="420"/>
      <c r="K34" s="420">
        <f t="shared" si="5"/>
        <v>0</v>
      </c>
      <c r="L34" s="94"/>
    </row>
    <row r="35" spans="1:12" s="412" customFormat="1" ht="12.75">
      <c r="A35" s="94"/>
      <c r="B35" s="413"/>
      <c r="C35" s="414" t="s">
        <v>255</v>
      </c>
      <c r="D35" s="420"/>
      <c r="E35" s="420"/>
      <c r="F35" s="420">
        <f t="shared" si="4"/>
        <v>0</v>
      </c>
      <c r="G35" s="420"/>
      <c r="H35" s="420"/>
      <c r="I35" s="420"/>
      <c r="J35" s="420"/>
      <c r="K35" s="420">
        <f t="shared" si="5"/>
        <v>0</v>
      </c>
      <c r="L35" s="94"/>
    </row>
    <row r="36" spans="1:12" s="412" customFormat="1" ht="12.75">
      <c r="A36" s="94"/>
      <c r="B36" s="413"/>
      <c r="C36" s="414" t="s">
        <v>256</v>
      </c>
      <c r="D36" s="420"/>
      <c r="E36" s="420"/>
      <c r="F36" s="420">
        <f t="shared" si="4"/>
        <v>0</v>
      </c>
      <c r="G36" s="420"/>
      <c r="H36" s="420"/>
      <c r="I36" s="420"/>
      <c r="J36" s="420"/>
      <c r="K36" s="420">
        <f t="shared" si="5"/>
        <v>0</v>
      </c>
      <c r="L36" s="94"/>
    </row>
    <row r="37" spans="1:12" s="412" customFormat="1" ht="12.75">
      <c r="A37" s="94"/>
      <c r="B37" s="413"/>
      <c r="C37" s="414" t="s">
        <v>257</v>
      </c>
      <c r="D37" s="420"/>
      <c r="E37" s="420"/>
      <c r="F37" s="420">
        <f t="shared" si="4"/>
        <v>0</v>
      </c>
      <c r="G37" s="420"/>
      <c r="H37" s="420"/>
      <c r="I37" s="420"/>
      <c r="J37" s="420"/>
      <c r="K37" s="420">
        <f t="shared" si="5"/>
        <v>0</v>
      </c>
      <c r="L37" s="94"/>
    </row>
    <row r="38" spans="1:12" s="412" customFormat="1" ht="12.75">
      <c r="A38" s="94"/>
      <c r="B38" s="413"/>
      <c r="C38" s="414" t="s">
        <v>258</v>
      </c>
      <c r="D38" s="420"/>
      <c r="E38" s="420"/>
      <c r="F38" s="420">
        <f t="shared" si="4"/>
        <v>0</v>
      </c>
      <c r="G38" s="420"/>
      <c r="H38" s="420"/>
      <c r="I38" s="420"/>
      <c r="J38" s="420"/>
      <c r="K38" s="420">
        <f t="shared" si="5"/>
        <v>0</v>
      </c>
      <c r="L38" s="94"/>
    </row>
    <row r="39" spans="1:12" s="412" customFormat="1" ht="12.75">
      <c r="A39" s="94"/>
      <c r="B39" s="413"/>
      <c r="C39" s="414" t="s">
        <v>259</v>
      </c>
      <c r="D39" s="420"/>
      <c r="E39" s="420"/>
      <c r="F39" s="420">
        <f t="shared" si="4"/>
        <v>0</v>
      </c>
      <c r="G39" s="420"/>
      <c r="H39" s="420"/>
      <c r="I39" s="420"/>
      <c r="J39" s="420"/>
      <c r="K39" s="420">
        <f t="shared" si="5"/>
        <v>0</v>
      </c>
      <c r="L39" s="94"/>
    </row>
    <row r="40" spans="1:12" s="412" customFormat="1" ht="12.75">
      <c r="A40" s="94"/>
      <c r="B40" s="413"/>
      <c r="C40" s="414"/>
      <c r="D40" s="420"/>
      <c r="E40" s="420"/>
      <c r="F40" s="420"/>
      <c r="G40" s="420"/>
      <c r="H40" s="420"/>
      <c r="I40" s="420"/>
      <c r="J40" s="420"/>
      <c r="K40" s="420"/>
      <c r="L40" s="94"/>
    </row>
    <row r="41" spans="1:12" s="418" customFormat="1" ht="12.75">
      <c r="A41" s="417"/>
      <c r="B41" s="975" t="s">
        <v>260</v>
      </c>
      <c r="C41" s="976"/>
      <c r="D41" s="416">
        <f>SUM(D42:D45)</f>
        <v>0</v>
      </c>
      <c r="E41" s="416">
        <f>SUM(E42:E45)</f>
        <v>0</v>
      </c>
      <c r="F41" s="416">
        <f>+D41+E41</f>
        <v>0</v>
      </c>
      <c r="G41" s="416"/>
      <c r="H41" s="416">
        <f>SUM(H42:H45)</f>
        <v>0</v>
      </c>
      <c r="I41" s="416"/>
      <c r="J41" s="416">
        <f>SUM(J42:J45)</f>
        <v>0</v>
      </c>
      <c r="K41" s="416">
        <f>+F41-H41</f>
        <v>0</v>
      </c>
      <c r="L41" s="417"/>
    </row>
    <row r="42" spans="1:12" s="412" customFormat="1" ht="12.75">
      <c r="A42" s="94"/>
      <c r="B42" s="413"/>
      <c r="C42" s="414" t="s">
        <v>261</v>
      </c>
      <c r="D42" s="420"/>
      <c r="E42" s="420"/>
      <c r="F42" s="420">
        <f>+D42+E42</f>
        <v>0</v>
      </c>
      <c r="G42" s="420"/>
      <c r="H42" s="420"/>
      <c r="I42" s="420"/>
      <c r="J42" s="420"/>
      <c r="K42" s="420">
        <f>+F42-H42</f>
        <v>0</v>
      </c>
      <c r="L42" s="94"/>
    </row>
    <row r="43" spans="1:12" s="412" customFormat="1" ht="25.5">
      <c r="A43" s="94"/>
      <c r="B43" s="413"/>
      <c r="C43" s="414" t="s">
        <v>262</v>
      </c>
      <c r="D43" s="420"/>
      <c r="E43" s="420"/>
      <c r="F43" s="420">
        <f>+D43+E43</f>
        <v>0</v>
      </c>
      <c r="G43" s="420"/>
      <c r="H43" s="420"/>
      <c r="I43" s="420"/>
      <c r="J43" s="420"/>
      <c r="K43" s="420">
        <f>+F43-H43</f>
        <v>0</v>
      </c>
      <c r="L43" s="94"/>
    </row>
    <row r="44" spans="1:12" s="412" customFormat="1" ht="12.75">
      <c r="A44" s="94"/>
      <c r="B44" s="413"/>
      <c r="C44" s="414" t="s">
        <v>263</v>
      </c>
      <c r="D44" s="420"/>
      <c r="E44" s="420"/>
      <c r="F44" s="420">
        <f>+D44+E44</f>
        <v>0</v>
      </c>
      <c r="G44" s="420"/>
      <c r="H44" s="420"/>
      <c r="I44" s="420"/>
      <c r="J44" s="420"/>
      <c r="K44" s="420">
        <f>+F44-H44</f>
        <v>0</v>
      </c>
      <c r="L44" s="94"/>
    </row>
    <row r="45" spans="1:12" s="412" customFormat="1" ht="12.75">
      <c r="A45" s="94"/>
      <c r="B45" s="413"/>
      <c r="C45" s="414" t="s">
        <v>264</v>
      </c>
      <c r="D45" s="420"/>
      <c r="E45" s="420"/>
      <c r="F45" s="420">
        <f>+D45+E45</f>
        <v>0</v>
      </c>
      <c r="G45" s="420"/>
      <c r="H45" s="420"/>
      <c r="I45" s="420"/>
      <c r="J45" s="420"/>
      <c r="K45" s="420">
        <f>+F45-H45</f>
        <v>0</v>
      </c>
      <c r="L45" s="94"/>
    </row>
    <row r="46" spans="1:12" s="412" customFormat="1" ht="12.75">
      <c r="A46" s="94"/>
      <c r="B46" s="421"/>
      <c r="C46" s="422"/>
      <c r="D46" s="423"/>
      <c r="E46" s="423"/>
      <c r="F46" s="423"/>
      <c r="G46" s="423"/>
      <c r="H46" s="423"/>
      <c r="I46" s="423"/>
      <c r="J46" s="423"/>
      <c r="K46" s="423"/>
      <c r="L46" s="94"/>
    </row>
    <row r="47" spans="1:12" s="418" customFormat="1" ht="14.25" customHeight="1">
      <c r="A47" s="417"/>
      <c r="B47" s="424"/>
      <c r="C47" s="425" t="s">
        <v>228</v>
      </c>
      <c r="D47" s="426">
        <f>+D11+D21+D30+D41</f>
        <v>16580725.42</v>
      </c>
      <c r="E47" s="426">
        <f aca="true" t="shared" si="6" ref="E47:K47">+E11+E21+E30+E41</f>
        <v>91715575.72</v>
      </c>
      <c r="F47" s="426">
        <f t="shared" si="6"/>
        <v>108296301.14</v>
      </c>
      <c r="G47" s="426">
        <f t="shared" si="6"/>
        <v>20781133.88</v>
      </c>
      <c r="H47" s="426">
        <f t="shared" si="6"/>
        <v>12777375.56</v>
      </c>
      <c r="I47" s="426">
        <f t="shared" si="6"/>
        <v>12777375.56</v>
      </c>
      <c r="J47" s="426">
        <f t="shared" si="6"/>
        <v>12720509.36</v>
      </c>
      <c r="K47" s="426">
        <f t="shared" si="6"/>
        <v>95518925.58</v>
      </c>
      <c r="L47" s="417"/>
    </row>
    <row r="49" spans="2:11" ht="12.75">
      <c r="B49" s="16" t="s">
        <v>76</v>
      </c>
      <c r="F49" s="427" t="str">
        <f>IF(F47=CAdmon!F22," ","ERROR")</f>
        <v> </v>
      </c>
      <c r="G49" s="427"/>
      <c r="H49" s="427" t="str">
        <f>IF(H47=CAdmon!H22," ","ERROR")</f>
        <v> </v>
      </c>
      <c r="I49" s="427"/>
      <c r="J49" s="427" t="str">
        <f>IF(J47=CAdmon!J22," ","ERROR")</f>
        <v> </v>
      </c>
      <c r="K49" s="427" t="str">
        <f>IF(K47=CAdmon!K22," ","ERROR")</f>
        <v> </v>
      </c>
    </row>
    <row r="52" spans="2:11" ht="12.75">
      <c r="B52" s="551"/>
      <c r="C52" s="273"/>
      <c r="D52" s="273"/>
      <c r="E52" s="273"/>
      <c r="F52" s="273"/>
      <c r="G52" s="273"/>
      <c r="H52" s="273"/>
      <c r="I52" s="273"/>
      <c r="J52" s="273"/>
      <c r="K52" s="273"/>
    </row>
    <row r="53" spans="2:11" ht="12.75">
      <c r="B53" s="551"/>
      <c r="C53" s="537"/>
      <c r="D53" s="273"/>
      <c r="E53" s="273"/>
      <c r="F53" s="965"/>
      <c r="G53" s="965"/>
      <c r="H53" s="965"/>
      <c r="I53" s="965"/>
      <c r="J53" s="965"/>
      <c r="K53" s="965"/>
    </row>
    <row r="54" spans="2:11" ht="12.75">
      <c r="B54" s="551"/>
      <c r="C54" s="537"/>
      <c r="D54" s="535"/>
      <c r="E54" s="535"/>
      <c r="F54" s="965"/>
      <c r="G54" s="965"/>
      <c r="H54" s="965"/>
      <c r="I54" s="965"/>
      <c r="J54" s="965"/>
      <c r="K54" s="965"/>
    </row>
    <row r="55" spans="2:11" ht="12.75">
      <c r="B55" s="551"/>
      <c r="C55" s="273"/>
      <c r="D55" s="273"/>
      <c r="E55" s="273"/>
      <c r="F55" s="273"/>
      <c r="G55" s="273"/>
      <c r="H55" s="273"/>
      <c r="I55" s="273"/>
      <c r="J55" s="273"/>
      <c r="K55" s="273"/>
    </row>
  </sheetData>
  <sheetProtection/>
  <mergeCells count="12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</mergeCells>
  <printOptions/>
  <pageMargins left="0.7" right="0.7" top="0.38" bottom="0.75" header="0.3" footer="0.3"/>
  <pageSetup fitToHeight="1" fitToWidth="1" horizontalDpi="600" verticalDpi="600" orientation="landscape" scale="65" r:id="rId4"/>
  <headerFooter>
    <oddFooter>&amp;CPágina 5</oddFooter>
  </headerFooter>
  <ignoredErrors>
    <ignoredError sqref="F30:F39 F41:F45" formula="1"/>
  </ignoredErrors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42"/>
  <sheetViews>
    <sheetView showGridLines="0" view="pageLayout" zoomScale="115" zoomScaleNormal="85" zoomScalePageLayoutView="115" workbookViewId="0" topLeftCell="A16">
      <selection activeCell="H22" sqref="H22:I22"/>
    </sheetView>
  </sheetViews>
  <sheetFormatPr defaultColWidth="11.421875" defaultRowHeight="15"/>
  <cols>
    <col min="1" max="1" width="3.00390625" style="268" customWidth="1"/>
    <col min="2" max="2" width="18.57421875" style="268" customWidth="1"/>
    <col min="3" max="3" width="19.00390625" style="268" customWidth="1"/>
    <col min="4" max="7" width="11.421875" style="268" customWidth="1"/>
    <col min="8" max="8" width="13.421875" style="268" customWidth="1"/>
    <col min="9" max="9" width="10.00390625" style="268" customWidth="1"/>
    <col min="10" max="16384" width="11.421875" style="268" customWidth="1"/>
  </cols>
  <sheetData>
    <row r="1" spans="1:9" ht="17.25" customHeight="1">
      <c r="A1" s="26"/>
      <c r="B1" s="847" t="s">
        <v>452</v>
      </c>
      <c r="C1" s="847"/>
      <c r="D1" s="847"/>
      <c r="E1" s="847"/>
      <c r="F1" s="847"/>
      <c r="G1" s="847"/>
      <c r="H1" s="847"/>
      <c r="I1" s="847"/>
    </row>
    <row r="2" spans="1:9" ht="17.25" customHeight="1">
      <c r="A2" s="26"/>
      <c r="B2" s="847" t="s">
        <v>457</v>
      </c>
      <c r="C2" s="847"/>
      <c r="D2" s="847"/>
      <c r="E2" s="847"/>
      <c r="F2" s="847"/>
      <c r="G2" s="847"/>
      <c r="H2" s="847"/>
      <c r="I2" s="847"/>
    </row>
    <row r="3" spans="1:9" ht="17.25" customHeight="1">
      <c r="A3" s="26"/>
      <c r="B3" s="847" t="s">
        <v>919</v>
      </c>
      <c r="C3" s="847"/>
      <c r="D3" s="847"/>
      <c r="E3" s="847"/>
      <c r="F3" s="847"/>
      <c r="G3" s="847"/>
      <c r="H3" s="847"/>
      <c r="I3" s="847"/>
    </row>
    <row r="4" spans="1:9" ht="12.75">
      <c r="A4" s="26"/>
      <c r="B4" s="26"/>
      <c r="C4" s="26"/>
      <c r="D4" s="26"/>
      <c r="E4" s="26"/>
      <c r="F4" s="26"/>
      <c r="G4" s="26"/>
      <c r="H4" s="26"/>
      <c r="I4" s="26"/>
    </row>
    <row r="5" spans="1:9" ht="15" customHeight="1">
      <c r="A5" s="26"/>
      <c r="B5" s="31" t="s">
        <v>3</v>
      </c>
      <c r="C5" s="824" t="s">
        <v>509</v>
      </c>
      <c r="D5" s="824"/>
      <c r="E5" s="824"/>
      <c r="F5" s="824"/>
      <c r="G5" s="824"/>
      <c r="H5" s="407"/>
      <c r="I5" s="407"/>
    </row>
    <row r="6" spans="1:9" ht="12.75">
      <c r="A6" s="26"/>
      <c r="B6" s="26"/>
      <c r="C6" s="26"/>
      <c r="D6" s="26"/>
      <c r="E6" s="26"/>
      <c r="F6" s="26"/>
      <c r="G6" s="26"/>
      <c r="H6" s="26"/>
      <c r="I6" s="26"/>
    </row>
    <row r="7" spans="1:9" ht="12.75">
      <c r="A7" s="26"/>
      <c r="B7" s="977" t="s">
        <v>408</v>
      </c>
      <c r="C7" s="977"/>
      <c r="D7" s="977" t="s">
        <v>409</v>
      </c>
      <c r="E7" s="977"/>
      <c r="F7" s="977" t="s">
        <v>410</v>
      </c>
      <c r="G7" s="977"/>
      <c r="H7" s="977" t="s">
        <v>411</v>
      </c>
      <c r="I7" s="977"/>
    </row>
    <row r="8" spans="1:9" ht="12.75">
      <c r="A8" s="26"/>
      <c r="B8" s="977"/>
      <c r="C8" s="977"/>
      <c r="D8" s="977" t="s">
        <v>412</v>
      </c>
      <c r="E8" s="977"/>
      <c r="F8" s="977" t="s">
        <v>413</v>
      </c>
      <c r="G8" s="977"/>
      <c r="H8" s="977" t="s">
        <v>414</v>
      </c>
      <c r="I8" s="977"/>
    </row>
    <row r="9" spans="1:9" ht="12.75">
      <c r="A9" s="26"/>
      <c r="B9" s="982" t="s">
        <v>415</v>
      </c>
      <c r="C9" s="847"/>
      <c r="D9" s="847"/>
      <c r="E9" s="847"/>
      <c r="F9" s="847"/>
      <c r="G9" s="847"/>
      <c r="H9" s="847"/>
      <c r="I9" s="983"/>
    </row>
    <row r="10" spans="1:9" ht="12.75">
      <c r="A10" s="26"/>
      <c r="B10" s="978"/>
      <c r="C10" s="978"/>
      <c r="D10" s="978"/>
      <c r="E10" s="978"/>
      <c r="F10" s="978"/>
      <c r="G10" s="978"/>
      <c r="H10" s="980">
        <f>+D10-F10</f>
        <v>0</v>
      </c>
      <c r="I10" s="981"/>
    </row>
    <row r="11" spans="1:9" ht="12.75">
      <c r="A11" s="26"/>
      <c r="B11" s="978"/>
      <c r="C11" s="978"/>
      <c r="D11" s="979"/>
      <c r="E11" s="979"/>
      <c r="F11" s="979"/>
      <c r="G11" s="979"/>
      <c r="H11" s="980">
        <f aca="true" t="shared" si="0" ref="H11:H19">+D11-F11</f>
        <v>0</v>
      </c>
      <c r="I11" s="981"/>
    </row>
    <row r="12" spans="1:9" ht="12.75">
      <c r="A12" s="26"/>
      <c r="B12" s="978"/>
      <c r="C12" s="978"/>
      <c r="D12" s="979"/>
      <c r="E12" s="979"/>
      <c r="F12" s="979"/>
      <c r="G12" s="979"/>
      <c r="H12" s="980">
        <f t="shared" si="0"/>
        <v>0</v>
      </c>
      <c r="I12" s="981"/>
    </row>
    <row r="13" spans="1:9" ht="12.75">
      <c r="A13" s="26"/>
      <c r="B13" s="978"/>
      <c r="C13" s="978"/>
      <c r="D13" s="979"/>
      <c r="E13" s="979"/>
      <c r="F13" s="979"/>
      <c r="G13" s="979"/>
      <c r="H13" s="980">
        <f t="shared" si="0"/>
        <v>0</v>
      </c>
      <c r="I13" s="981"/>
    </row>
    <row r="14" spans="1:9" ht="12.75">
      <c r="A14" s="26"/>
      <c r="B14" s="978"/>
      <c r="C14" s="978"/>
      <c r="D14" s="979"/>
      <c r="E14" s="979"/>
      <c r="F14" s="979"/>
      <c r="G14" s="979"/>
      <c r="H14" s="980">
        <f t="shared" si="0"/>
        <v>0</v>
      </c>
      <c r="I14" s="981"/>
    </row>
    <row r="15" spans="1:9" ht="12.75">
      <c r="A15" s="26"/>
      <c r="B15" s="978"/>
      <c r="C15" s="978"/>
      <c r="D15" s="979"/>
      <c r="E15" s="979"/>
      <c r="F15" s="979"/>
      <c r="G15" s="979"/>
      <c r="H15" s="980">
        <f t="shared" si="0"/>
        <v>0</v>
      </c>
      <c r="I15" s="981"/>
    </row>
    <row r="16" spans="1:9" ht="12.75">
      <c r="A16" s="26"/>
      <c r="B16" s="978"/>
      <c r="C16" s="978"/>
      <c r="D16" s="979"/>
      <c r="E16" s="979"/>
      <c r="F16" s="979"/>
      <c r="G16" s="979"/>
      <c r="H16" s="980">
        <f t="shared" si="0"/>
        <v>0</v>
      </c>
      <c r="I16" s="981"/>
    </row>
    <row r="17" spans="1:9" ht="12.75">
      <c r="A17" s="26"/>
      <c r="B17" s="978"/>
      <c r="C17" s="978"/>
      <c r="D17" s="979"/>
      <c r="E17" s="979"/>
      <c r="F17" s="979"/>
      <c r="G17" s="979"/>
      <c r="H17" s="980">
        <f t="shared" si="0"/>
        <v>0</v>
      </c>
      <c r="I17" s="981"/>
    </row>
    <row r="18" spans="1:9" ht="12.75">
      <c r="A18" s="26"/>
      <c r="B18" s="978"/>
      <c r="C18" s="978"/>
      <c r="D18" s="979"/>
      <c r="E18" s="979"/>
      <c r="F18" s="979"/>
      <c r="G18" s="979"/>
      <c r="H18" s="980">
        <f t="shared" si="0"/>
        <v>0</v>
      </c>
      <c r="I18" s="981"/>
    </row>
    <row r="19" spans="1:9" ht="12.75">
      <c r="A19" s="26"/>
      <c r="B19" s="978" t="s">
        <v>416</v>
      </c>
      <c r="C19" s="978"/>
      <c r="D19" s="979">
        <f>SUM(D10:E18)</f>
        <v>0</v>
      </c>
      <c r="E19" s="979"/>
      <c r="F19" s="979">
        <f>SUM(F10:G18)</f>
        <v>0</v>
      </c>
      <c r="G19" s="979"/>
      <c r="H19" s="980">
        <f t="shared" si="0"/>
        <v>0</v>
      </c>
      <c r="I19" s="981"/>
    </row>
    <row r="20" spans="1:9" ht="12.75">
      <c r="A20" s="26"/>
      <c r="B20" s="978"/>
      <c r="C20" s="978"/>
      <c r="D20" s="978"/>
      <c r="E20" s="978"/>
      <c r="F20" s="978"/>
      <c r="G20" s="978"/>
      <c r="H20" s="978"/>
      <c r="I20" s="978"/>
    </row>
    <row r="21" spans="1:9" ht="12.75">
      <c r="A21" s="26"/>
      <c r="B21" s="982" t="s">
        <v>417</v>
      </c>
      <c r="C21" s="847"/>
      <c r="D21" s="847"/>
      <c r="E21" s="847"/>
      <c r="F21" s="847"/>
      <c r="G21" s="847"/>
      <c r="H21" s="847"/>
      <c r="I21" s="983"/>
    </row>
    <row r="22" spans="1:9" ht="12.75">
      <c r="A22" s="26"/>
      <c r="B22" s="978"/>
      <c r="C22" s="978"/>
      <c r="D22" s="978"/>
      <c r="E22" s="978"/>
      <c r="F22" s="978"/>
      <c r="G22" s="978"/>
      <c r="H22" s="978"/>
      <c r="I22" s="978"/>
    </row>
    <row r="23" spans="1:9" ht="12.75">
      <c r="A23" s="26"/>
      <c r="B23" s="978"/>
      <c r="C23" s="978"/>
      <c r="D23" s="979"/>
      <c r="E23" s="979"/>
      <c r="F23" s="979"/>
      <c r="G23" s="979"/>
      <c r="H23" s="980">
        <f>+D23-F23</f>
        <v>0</v>
      </c>
      <c r="I23" s="981"/>
    </row>
    <row r="24" spans="1:9" ht="12.75">
      <c r="A24" s="26"/>
      <c r="B24" s="978"/>
      <c r="C24" s="978"/>
      <c r="D24" s="979"/>
      <c r="E24" s="979"/>
      <c r="F24" s="979"/>
      <c r="G24" s="979"/>
      <c r="H24" s="980">
        <f>+D24-F24</f>
        <v>0</v>
      </c>
      <c r="I24" s="981"/>
    </row>
    <row r="25" spans="1:9" ht="12.75">
      <c r="A25" s="26"/>
      <c r="B25" s="978"/>
      <c r="C25" s="978"/>
      <c r="D25" s="979"/>
      <c r="E25" s="979"/>
      <c r="F25" s="979"/>
      <c r="G25" s="979"/>
      <c r="H25" s="980">
        <f aca="true" t="shared" si="1" ref="H25:H30">+D25-F25</f>
        <v>0</v>
      </c>
      <c r="I25" s="981"/>
    </row>
    <row r="26" spans="1:9" ht="12.75">
      <c r="A26" s="26"/>
      <c r="B26" s="978"/>
      <c r="C26" s="978"/>
      <c r="D26" s="979"/>
      <c r="E26" s="979"/>
      <c r="F26" s="979"/>
      <c r="G26" s="979"/>
      <c r="H26" s="980">
        <f t="shared" si="1"/>
        <v>0</v>
      </c>
      <c r="I26" s="981"/>
    </row>
    <row r="27" spans="1:9" ht="12.75">
      <c r="A27" s="26"/>
      <c r="B27" s="978"/>
      <c r="C27" s="978"/>
      <c r="D27" s="979"/>
      <c r="E27" s="979"/>
      <c r="F27" s="979"/>
      <c r="G27" s="979"/>
      <c r="H27" s="980">
        <f t="shared" si="1"/>
        <v>0</v>
      </c>
      <c r="I27" s="981"/>
    </row>
    <row r="28" spans="1:9" ht="12.75">
      <c r="A28" s="26"/>
      <c r="B28" s="978"/>
      <c r="C28" s="978"/>
      <c r="D28" s="979"/>
      <c r="E28" s="979"/>
      <c r="F28" s="979"/>
      <c r="G28" s="979"/>
      <c r="H28" s="980">
        <f t="shared" si="1"/>
        <v>0</v>
      </c>
      <c r="I28" s="981"/>
    </row>
    <row r="29" spans="1:9" ht="12.75">
      <c r="A29" s="26"/>
      <c r="B29" s="978"/>
      <c r="C29" s="978"/>
      <c r="D29" s="979"/>
      <c r="E29" s="979"/>
      <c r="F29" s="979"/>
      <c r="G29" s="979"/>
      <c r="H29" s="980">
        <f t="shared" si="1"/>
        <v>0</v>
      </c>
      <c r="I29" s="981"/>
    </row>
    <row r="30" spans="1:9" ht="12.75">
      <c r="A30" s="26"/>
      <c r="B30" s="978"/>
      <c r="C30" s="978"/>
      <c r="D30" s="979"/>
      <c r="E30" s="979"/>
      <c r="F30" s="979"/>
      <c r="G30" s="979"/>
      <c r="H30" s="980">
        <f t="shared" si="1"/>
        <v>0</v>
      </c>
      <c r="I30" s="981"/>
    </row>
    <row r="31" spans="1:9" ht="12.75">
      <c r="A31" s="26"/>
      <c r="B31" s="978" t="s">
        <v>418</v>
      </c>
      <c r="C31" s="978"/>
      <c r="D31" s="979">
        <f>SUM(D22:E30)</f>
        <v>0</v>
      </c>
      <c r="E31" s="979"/>
      <c r="F31" s="979">
        <f>SUM(F22:G30)</f>
        <v>0</v>
      </c>
      <c r="G31" s="979"/>
      <c r="H31" s="979">
        <f>+D31-F31</f>
        <v>0</v>
      </c>
      <c r="I31" s="979"/>
    </row>
    <row r="32" spans="1:9" ht="12.75">
      <c r="A32" s="26"/>
      <c r="B32" s="978"/>
      <c r="C32" s="978"/>
      <c r="D32" s="979"/>
      <c r="E32" s="979"/>
      <c r="F32" s="979"/>
      <c r="G32" s="979"/>
      <c r="H32" s="979"/>
      <c r="I32" s="979"/>
    </row>
    <row r="33" spans="1:9" ht="12.75">
      <c r="A33" s="26"/>
      <c r="B33" s="984" t="s">
        <v>134</v>
      </c>
      <c r="C33" s="985"/>
      <c r="D33" s="980">
        <f>+D19+D31</f>
        <v>0</v>
      </c>
      <c r="E33" s="981"/>
      <c r="F33" s="980">
        <f>+F19+F31</f>
        <v>0</v>
      </c>
      <c r="G33" s="981"/>
      <c r="H33" s="980">
        <f>+H19+H31</f>
        <v>0</v>
      </c>
      <c r="I33" s="981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ht="12.75">
      <c r="B35" s="16" t="s">
        <v>76</v>
      </c>
    </row>
    <row r="36" ht="12.75">
      <c r="B36" s="26"/>
    </row>
    <row r="37" ht="12.75">
      <c r="B37" s="26"/>
    </row>
    <row r="38" spans="2:9" ht="12.75">
      <c r="B38" s="273"/>
      <c r="C38" s="273"/>
      <c r="D38" s="273"/>
      <c r="E38" s="273"/>
      <c r="F38" s="273"/>
      <c r="G38" s="273"/>
      <c r="H38" s="273"/>
      <c r="I38" s="273"/>
    </row>
    <row r="39" spans="2:9" ht="12.75">
      <c r="B39" s="965"/>
      <c r="C39" s="965"/>
      <c r="D39" s="965"/>
      <c r="E39" s="273"/>
      <c r="F39" s="550"/>
      <c r="G39" s="273"/>
      <c r="H39" s="273"/>
      <c r="I39" s="273"/>
    </row>
    <row r="40" spans="2:9" ht="12.75">
      <c r="B40" s="965"/>
      <c r="C40" s="965"/>
      <c r="D40" s="965"/>
      <c r="E40" s="273"/>
      <c r="F40" s="550"/>
      <c r="G40" s="273"/>
      <c r="H40" s="273"/>
      <c r="I40" s="273"/>
    </row>
    <row r="41" spans="2:9" ht="12.75">
      <c r="B41" s="273"/>
      <c r="C41" s="273"/>
      <c r="D41" s="273"/>
      <c r="E41" s="273"/>
      <c r="F41" s="273"/>
      <c r="G41" s="273"/>
      <c r="H41" s="273"/>
      <c r="I41" s="273"/>
    </row>
    <row r="42" spans="2:9" ht="12.75">
      <c r="B42" s="273"/>
      <c r="C42" s="273"/>
      <c r="D42" s="273"/>
      <c r="E42" s="273"/>
      <c r="F42" s="273"/>
      <c r="G42" s="273"/>
      <c r="H42" s="273"/>
      <c r="I42" s="273"/>
    </row>
  </sheetData>
  <sheetProtection/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C5:G5"/>
    <mergeCell ref="B12:C12"/>
    <mergeCell ref="D12:E12"/>
    <mergeCell ref="F12:G12"/>
    <mergeCell ref="H12:I12"/>
    <mergeCell ref="B8:C8"/>
    <mergeCell ref="B1:I1"/>
    <mergeCell ref="B2:I2"/>
    <mergeCell ref="B3:I3"/>
    <mergeCell ref="B7:C7"/>
    <mergeCell ref="D7:E7"/>
    <mergeCell ref="F7:G7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headerFooter>
    <oddFooter>&amp;CPágina 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D44"/>
  <sheetViews>
    <sheetView showGridLines="0" view="pageLayout" zoomScaleNormal="85" workbookViewId="0" topLeftCell="A16">
      <selection activeCell="F34" sqref="F34"/>
    </sheetView>
  </sheetViews>
  <sheetFormatPr defaultColWidth="11.421875" defaultRowHeight="15"/>
  <cols>
    <col min="1" max="1" width="45.8515625" style="268" customWidth="1"/>
    <col min="2" max="2" width="5.57421875" style="268" customWidth="1"/>
    <col min="3" max="3" width="24.8515625" style="268" customWidth="1"/>
    <col min="4" max="4" width="25.57421875" style="268" customWidth="1"/>
    <col min="5" max="16384" width="11.421875" style="268" customWidth="1"/>
  </cols>
  <sheetData>
    <row r="1" spans="1:4" ht="18" customHeight="1">
      <c r="A1" s="986" t="s">
        <v>452</v>
      </c>
      <c r="B1" s="987"/>
      <c r="C1" s="987"/>
      <c r="D1" s="988"/>
    </row>
    <row r="2" spans="1:4" ht="18" customHeight="1">
      <c r="A2" s="982" t="s">
        <v>458</v>
      </c>
      <c r="B2" s="847"/>
      <c r="C2" s="847"/>
      <c r="D2" s="983"/>
    </row>
    <row r="3" spans="1:4" ht="18" customHeight="1">
      <c r="A3" s="989" t="s">
        <v>918</v>
      </c>
      <c r="B3" s="990"/>
      <c r="C3" s="990"/>
      <c r="D3" s="991"/>
    </row>
    <row r="4" spans="1:3" ht="12.75">
      <c r="A4" s="26"/>
      <c r="B4" s="26"/>
      <c r="C4" s="26"/>
    </row>
    <row r="5" spans="1:4" ht="15" customHeight="1">
      <c r="A5" s="504" t="s">
        <v>573</v>
      </c>
      <c r="B5" s="32"/>
      <c r="C5" s="32"/>
      <c r="D5" s="32"/>
    </row>
    <row r="6" spans="1:3" ht="12.75">
      <c r="A6" s="26"/>
      <c r="B6" s="26"/>
      <c r="C6" s="26"/>
    </row>
    <row r="7" spans="1:4" ht="12.75">
      <c r="A7" s="429" t="s">
        <v>408</v>
      </c>
      <c r="B7" s="429"/>
      <c r="C7" s="429" t="s">
        <v>204</v>
      </c>
      <c r="D7" s="429" t="s">
        <v>226</v>
      </c>
    </row>
    <row r="8" spans="1:4" ht="12.75">
      <c r="A8" s="992" t="s">
        <v>415</v>
      </c>
      <c r="B8" s="993"/>
      <c r="C8" s="994"/>
      <c r="D8" s="995"/>
    </row>
    <row r="9" spans="1:4" ht="12.75">
      <c r="A9" s="430"/>
      <c r="B9" s="33"/>
      <c r="C9" s="430"/>
      <c r="D9" s="431"/>
    </row>
    <row r="10" spans="1:4" ht="12.75">
      <c r="A10" s="430"/>
      <c r="B10" s="33"/>
      <c r="C10" s="430"/>
      <c r="D10" s="431"/>
    </row>
    <row r="11" spans="1:4" ht="12.75">
      <c r="A11" s="430"/>
      <c r="B11" s="33"/>
      <c r="C11" s="430"/>
      <c r="D11" s="431"/>
    </row>
    <row r="12" spans="1:4" ht="12.75">
      <c r="A12" s="430"/>
      <c r="B12" s="33"/>
      <c r="C12" s="430"/>
      <c r="D12" s="431"/>
    </row>
    <row r="13" spans="1:4" ht="12.75">
      <c r="A13" s="430"/>
      <c r="B13" s="33"/>
      <c r="C13" s="430"/>
      <c r="D13" s="431"/>
    </row>
    <row r="14" spans="1:4" ht="12.75">
      <c r="A14" s="430"/>
      <c r="B14" s="33"/>
      <c r="C14" s="430"/>
      <c r="D14" s="431"/>
    </row>
    <row r="15" spans="1:4" ht="12.75">
      <c r="A15" s="430"/>
      <c r="B15" s="33"/>
      <c r="C15" s="430"/>
      <c r="D15" s="431"/>
    </row>
    <row r="16" spans="1:4" ht="12.75">
      <c r="A16" s="430"/>
      <c r="B16" s="33"/>
      <c r="C16" s="430"/>
      <c r="D16" s="431"/>
    </row>
    <row r="17" spans="1:4" ht="12.75">
      <c r="A17" s="430"/>
      <c r="B17" s="33"/>
      <c r="C17" s="430"/>
      <c r="D17" s="431"/>
    </row>
    <row r="18" spans="1:4" ht="12.75">
      <c r="A18" s="430"/>
      <c r="B18" s="33"/>
      <c r="C18" s="430"/>
      <c r="D18" s="431"/>
    </row>
    <row r="19" spans="1:4" ht="12.75">
      <c r="A19" s="432" t="s">
        <v>419</v>
      </c>
      <c r="B19" s="39"/>
      <c r="C19" s="430">
        <f>SUM(C9:C18)</f>
        <v>0</v>
      </c>
      <c r="D19" s="430">
        <f>SUM(D9:D18)</f>
        <v>0</v>
      </c>
    </row>
    <row r="20" spans="1:4" ht="12.75">
      <c r="A20" s="430"/>
      <c r="B20" s="33"/>
      <c r="C20" s="430"/>
      <c r="D20" s="431"/>
    </row>
    <row r="21" spans="1:4" ht="12.75">
      <c r="A21" s="992" t="s">
        <v>417</v>
      </c>
      <c r="B21" s="996"/>
      <c r="C21" s="994"/>
      <c r="D21" s="995"/>
    </row>
    <row r="22" spans="1:4" ht="12.75">
      <c r="A22" s="430"/>
      <c r="B22" s="33"/>
      <c r="C22" s="430"/>
      <c r="D22" s="431"/>
    </row>
    <row r="23" spans="1:4" ht="12.75">
      <c r="A23" s="430"/>
      <c r="B23" s="33"/>
      <c r="C23" s="430"/>
      <c r="D23" s="431"/>
    </row>
    <row r="24" spans="1:4" ht="12.75">
      <c r="A24" s="430"/>
      <c r="B24" s="33"/>
      <c r="C24" s="430"/>
      <c r="D24" s="431"/>
    </row>
    <row r="25" spans="1:4" ht="12.75">
      <c r="A25" s="430"/>
      <c r="B25" s="33"/>
      <c r="C25" s="430"/>
      <c r="D25" s="431"/>
    </row>
    <row r="26" spans="1:4" ht="12.75">
      <c r="A26" s="430"/>
      <c r="B26" s="33"/>
      <c r="C26" s="430"/>
      <c r="D26" s="431"/>
    </row>
    <row r="27" spans="1:4" ht="12.75">
      <c r="A27" s="430"/>
      <c r="B27" s="33"/>
      <c r="C27" s="430"/>
      <c r="D27" s="431"/>
    </row>
    <row r="28" spans="1:4" ht="12.75">
      <c r="A28" s="430"/>
      <c r="B28" s="33"/>
      <c r="C28" s="430"/>
      <c r="D28" s="431"/>
    </row>
    <row r="29" spans="1:4" ht="12.75">
      <c r="A29" s="430"/>
      <c r="B29" s="33"/>
      <c r="C29" s="430"/>
      <c r="D29" s="431"/>
    </row>
    <row r="30" spans="1:4" ht="12.75">
      <c r="A30" s="430"/>
      <c r="B30" s="33"/>
      <c r="C30" s="430"/>
      <c r="D30" s="431"/>
    </row>
    <row r="31" spans="1:4" ht="12.75">
      <c r="A31" s="430"/>
      <c r="B31" s="33"/>
      <c r="C31" s="430"/>
      <c r="D31" s="431"/>
    </row>
    <row r="32" spans="1:4" ht="12.75">
      <c r="A32" s="430"/>
      <c r="B32" s="33"/>
      <c r="C32" s="430"/>
      <c r="D32" s="431"/>
    </row>
    <row r="33" spans="1:4" ht="12.75">
      <c r="A33" s="430"/>
      <c r="B33" s="33"/>
      <c r="C33" s="430"/>
      <c r="D33" s="431"/>
    </row>
    <row r="34" spans="1:4" ht="12.75">
      <c r="A34" s="432" t="s">
        <v>420</v>
      </c>
      <c r="B34" s="39"/>
      <c r="C34" s="430">
        <f>SUM(C22:C33)</f>
        <v>0</v>
      </c>
      <c r="D34" s="430">
        <f>SUM(D22:D33)</f>
        <v>0</v>
      </c>
    </row>
    <row r="35" spans="1:4" ht="12.75">
      <c r="A35" s="430"/>
      <c r="B35" s="33"/>
      <c r="C35" s="430"/>
      <c r="D35" s="431"/>
    </row>
    <row r="36" spans="1:4" ht="12.75">
      <c r="A36" s="432" t="s">
        <v>134</v>
      </c>
      <c r="B36" s="433"/>
      <c r="C36" s="434">
        <f>+C19+C34</f>
        <v>0</v>
      </c>
      <c r="D36" s="434">
        <f>+D19+D34</f>
        <v>0</v>
      </c>
    </row>
    <row r="38" ht="12.75">
      <c r="A38" s="16" t="s">
        <v>76</v>
      </c>
    </row>
    <row r="39" ht="12.75">
      <c r="A39" s="26"/>
    </row>
    <row r="40" spans="1:4" ht="12.75">
      <c r="A40" s="33"/>
      <c r="B40" s="273"/>
      <c r="C40" s="273"/>
      <c r="D40" s="273"/>
    </row>
    <row r="41" spans="1:4" ht="12.75">
      <c r="A41" s="273"/>
      <c r="B41" s="273"/>
      <c r="C41" s="273"/>
      <c r="D41" s="273"/>
    </row>
    <row r="42" spans="1:4" ht="12.75">
      <c r="A42" s="537"/>
      <c r="B42" s="535"/>
      <c r="C42" s="273"/>
      <c r="D42" s="273"/>
    </row>
    <row r="43" spans="1:4" ht="12.75">
      <c r="A43" s="537"/>
      <c r="B43" s="535"/>
      <c r="C43" s="273"/>
      <c r="D43" s="273"/>
    </row>
    <row r="44" spans="1:4" ht="12.75">
      <c r="A44" s="273"/>
      <c r="B44" s="273"/>
      <c r="C44" s="273"/>
      <c r="D44" s="273"/>
    </row>
  </sheetData>
  <sheetProtection/>
  <mergeCells count="5">
    <mergeCell ref="A1:D1"/>
    <mergeCell ref="A2:D2"/>
    <mergeCell ref="A3:D3"/>
    <mergeCell ref="A8:D8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headerFooter>
    <oddFooter>&amp;CPágina 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H48"/>
  <sheetViews>
    <sheetView showGridLines="0" workbookViewId="0" topLeftCell="A10">
      <selection activeCell="F34" sqref="F34"/>
    </sheetView>
  </sheetViews>
  <sheetFormatPr defaultColWidth="11.421875" defaultRowHeight="15"/>
  <cols>
    <col min="1" max="1" width="1.1484375" style="268" customWidth="1"/>
    <col min="2" max="2" width="60.00390625" style="268" customWidth="1"/>
    <col min="3" max="3" width="14.7109375" style="268" customWidth="1"/>
    <col min="4" max="4" width="14.00390625" style="268" customWidth="1"/>
    <col min="5" max="5" width="13.57421875" style="268" customWidth="1"/>
    <col min="6" max="6" width="4.28125" style="26" customWidth="1"/>
    <col min="7" max="16384" width="11.421875" style="268" customWidth="1"/>
  </cols>
  <sheetData>
    <row r="1" spans="1:5" ht="15" customHeight="1">
      <c r="A1" s="986" t="s">
        <v>452</v>
      </c>
      <c r="B1" s="987"/>
      <c r="C1" s="987"/>
      <c r="D1" s="987"/>
      <c r="E1" s="988"/>
    </row>
    <row r="2" spans="1:5" ht="18" customHeight="1">
      <c r="A2" s="982" t="s">
        <v>459</v>
      </c>
      <c r="B2" s="847"/>
      <c r="C2" s="847"/>
      <c r="D2" s="847"/>
      <c r="E2" s="983"/>
    </row>
    <row r="3" spans="1:5" ht="18" customHeight="1">
      <c r="A3" s="989" t="s">
        <v>919</v>
      </c>
      <c r="B3" s="990"/>
      <c r="C3" s="990"/>
      <c r="D3" s="990"/>
      <c r="E3" s="991"/>
    </row>
    <row r="4" s="26" customFormat="1" ht="6" customHeight="1"/>
    <row r="5" s="26" customFormat="1" ht="6" customHeight="1"/>
    <row r="6" spans="2:6" s="26" customFormat="1" ht="14.25" customHeight="1">
      <c r="B6" s="435" t="s">
        <v>512</v>
      </c>
      <c r="C6" s="280"/>
      <c r="D6" s="32"/>
      <c r="E6" s="406"/>
      <c r="F6" s="33"/>
    </row>
    <row r="7" s="26" customFormat="1" ht="6" customHeight="1"/>
    <row r="8" s="26" customFormat="1" ht="6" customHeight="1"/>
    <row r="9" spans="1:5" s="26" customFormat="1" ht="14.25">
      <c r="A9" s="1001" t="s">
        <v>74</v>
      </c>
      <c r="B9" s="1001"/>
      <c r="C9" s="436" t="s">
        <v>201</v>
      </c>
      <c r="D9" s="436" t="s">
        <v>204</v>
      </c>
      <c r="E9" s="436" t="s">
        <v>476</v>
      </c>
    </row>
    <row r="10" spans="1:5" s="26" customFormat="1" ht="5.25" customHeight="1" thickBot="1">
      <c r="A10" s="389"/>
      <c r="B10" s="390"/>
      <c r="C10" s="410"/>
      <c r="D10" s="410"/>
      <c r="E10" s="410"/>
    </row>
    <row r="11" spans="1:5" s="26" customFormat="1" ht="13.5" thickBot="1">
      <c r="A11" s="437"/>
      <c r="B11" s="438" t="s">
        <v>421</v>
      </c>
      <c r="C11" s="635">
        <f>+C12+C13</f>
        <v>16580725.42</v>
      </c>
      <c r="D11" s="636">
        <f>+D12+D13</f>
        <v>42739641.870000005</v>
      </c>
      <c r="E11" s="636">
        <f>+E12+E13</f>
        <v>42739641.870000005</v>
      </c>
    </row>
    <row r="12" spans="1:5" s="26" customFormat="1" ht="12.75">
      <c r="A12" s="1002" t="s">
        <v>477</v>
      </c>
      <c r="B12" s="1003"/>
      <c r="C12" s="637">
        <f>+'[1]EAI'!E33</f>
        <v>0</v>
      </c>
      <c r="D12" s="637">
        <f>+'[1]EAI'!H33</f>
        <v>0</v>
      </c>
      <c r="E12" s="638">
        <f>+'[1]EAI'!I33</f>
        <v>0</v>
      </c>
    </row>
    <row r="13" spans="1:5" s="26" customFormat="1" ht="13.5" thickBot="1">
      <c r="A13" s="1005" t="s">
        <v>478</v>
      </c>
      <c r="B13" s="1006"/>
      <c r="C13" s="639">
        <f>EAI!E28</f>
        <v>16580725.42</v>
      </c>
      <c r="D13" s="639">
        <f>EAI!H28</f>
        <v>42739641.870000005</v>
      </c>
      <c r="E13" s="640">
        <f>EAI!I28</f>
        <v>42739641.870000005</v>
      </c>
    </row>
    <row r="14" spans="1:5" s="26" customFormat="1" ht="13.5" thickBot="1">
      <c r="A14" s="441"/>
      <c r="B14" s="438" t="s">
        <v>422</v>
      </c>
      <c r="C14" s="635">
        <f>+C15+C16</f>
        <v>16580725.42</v>
      </c>
      <c r="D14" s="635">
        <f>+D15+D16</f>
        <v>12777375.56</v>
      </c>
      <c r="E14" s="636">
        <f>+E15+E16</f>
        <v>12720509.36</v>
      </c>
    </row>
    <row r="15" spans="1:5" s="26" customFormat="1" ht="12.75">
      <c r="A15" s="1007" t="s">
        <v>479</v>
      </c>
      <c r="B15" s="1008"/>
      <c r="C15" s="637"/>
      <c r="D15" s="637"/>
      <c r="E15" s="638"/>
    </row>
    <row r="16" spans="1:5" s="26" customFormat="1" ht="13.5" thickBot="1">
      <c r="A16" s="1013" t="s">
        <v>480</v>
      </c>
      <c r="B16" s="1014"/>
      <c r="C16" s="641">
        <f>CAdmon!D22</f>
        <v>16580725.42</v>
      </c>
      <c r="D16" s="641">
        <f>CAdmon!H22</f>
        <v>12777375.56</v>
      </c>
      <c r="E16" s="642">
        <f>CAdmon!J22</f>
        <v>12720509.36</v>
      </c>
    </row>
    <row r="17" spans="1:5" s="26" customFormat="1" ht="13.5" thickBot="1">
      <c r="A17" s="444"/>
      <c r="B17" s="445" t="s">
        <v>423</v>
      </c>
      <c r="C17" s="643">
        <f>+C11-C14</f>
        <v>0</v>
      </c>
      <c r="D17" s="643">
        <f>+D11-D14</f>
        <v>29962266.310000002</v>
      </c>
      <c r="E17" s="644">
        <f>+E11-E14</f>
        <v>30019132.510000005</v>
      </c>
    </row>
    <row r="18" spans="3:5" s="26" customFormat="1" ht="13.5" thickBot="1">
      <c r="C18" s="645"/>
      <c r="D18" s="645"/>
      <c r="E18" s="645"/>
    </row>
    <row r="19" spans="1:5" s="26" customFormat="1" ht="13.5" thickBot="1">
      <c r="A19" s="1015" t="s">
        <v>74</v>
      </c>
      <c r="B19" s="1016"/>
      <c r="C19" s="646" t="s">
        <v>201</v>
      </c>
      <c r="D19" s="646" t="s">
        <v>204</v>
      </c>
      <c r="E19" s="647" t="s">
        <v>476</v>
      </c>
    </row>
    <row r="20" spans="1:5" s="26" customFormat="1" ht="6.75" customHeight="1">
      <c r="A20" s="446"/>
      <c r="B20" s="447"/>
      <c r="C20" s="648"/>
      <c r="D20" s="648"/>
      <c r="E20" s="649"/>
    </row>
    <row r="21" spans="1:5" s="26" customFormat="1" ht="12.75">
      <c r="A21" s="1009" t="s">
        <v>424</v>
      </c>
      <c r="B21" s="1010"/>
      <c r="C21" s="639">
        <f>+C17</f>
        <v>0</v>
      </c>
      <c r="D21" s="639">
        <f>+D17</f>
        <v>29962266.310000002</v>
      </c>
      <c r="E21" s="640">
        <f>+E17</f>
        <v>30019132.510000005</v>
      </c>
    </row>
    <row r="22" spans="1:5" s="26" customFormat="1" ht="6" customHeight="1">
      <c r="A22" s="449"/>
      <c r="B22" s="450"/>
      <c r="C22" s="639"/>
      <c r="D22" s="639"/>
      <c r="E22" s="640"/>
    </row>
    <row r="23" spans="1:5" s="26" customFormat="1" ht="12.75">
      <c r="A23" s="1009" t="s">
        <v>425</v>
      </c>
      <c r="B23" s="1010"/>
      <c r="C23" s="639"/>
      <c r="D23" s="639"/>
      <c r="E23" s="640"/>
    </row>
    <row r="24" spans="1:5" s="26" customFormat="1" ht="7.5" customHeight="1" thickBot="1">
      <c r="A24" s="451"/>
      <c r="B24" s="452"/>
      <c r="C24" s="641"/>
      <c r="D24" s="641"/>
      <c r="E24" s="642"/>
    </row>
    <row r="25" spans="1:5" s="26" customFormat="1" ht="13.5" thickBot="1">
      <c r="A25" s="451"/>
      <c r="B25" s="445" t="s">
        <v>426</v>
      </c>
      <c r="C25" s="650">
        <f>+C21-C23</f>
        <v>0</v>
      </c>
      <c r="D25" s="650">
        <f>+D21-D23</f>
        <v>29962266.310000002</v>
      </c>
      <c r="E25" s="651">
        <f>+E21-E23</f>
        <v>30019132.510000005</v>
      </c>
    </row>
    <row r="26" s="26" customFormat="1" ht="13.5" thickBot="1"/>
    <row r="27" spans="1:5" s="26" customFormat="1" ht="15" thickBot="1">
      <c r="A27" s="999" t="s">
        <v>74</v>
      </c>
      <c r="B27" s="1000"/>
      <c r="C27" s="453" t="s">
        <v>201</v>
      </c>
      <c r="D27" s="453" t="s">
        <v>204</v>
      </c>
      <c r="E27" s="454" t="s">
        <v>476</v>
      </c>
    </row>
    <row r="28" spans="1:5" s="26" customFormat="1" ht="5.25" customHeight="1">
      <c r="A28" s="446"/>
      <c r="B28" s="447"/>
      <c r="C28" s="447"/>
      <c r="D28" s="447"/>
      <c r="E28" s="448"/>
    </row>
    <row r="29" spans="1:5" s="26" customFormat="1" ht="12.75">
      <c r="A29" s="1009" t="s">
        <v>427</v>
      </c>
      <c r="B29" s="1010"/>
      <c r="C29" s="439">
        <f>+'[1]EAI'!E52</f>
        <v>0</v>
      </c>
      <c r="D29" s="439">
        <f>+'[1]EAI'!H51</f>
        <v>0</v>
      </c>
      <c r="E29" s="440">
        <f>+'[1]EAI'!I54</f>
        <v>0</v>
      </c>
    </row>
    <row r="30" spans="1:5" s="26" customFormat="1" ht="5.25" customHeight="1">
      <c r="A30" s="449"/>
      <c r="B30" s="450"/>
      <c r="C30" s="439"/>
      <c r="D30" s="439"/>
      <c r="E30" s="440"/>
    </row>
    <row r="31" spans="1:5" s="26" customFormat="1" ht="13.5" thickBot="1">
      <c r="A31" s="1011" t="s">
        <v>428</v>
      </c>
      <c r="B31" s="1012"/>
      <c r="C31" s="442"/>
      <c r="D31" s="442"/>
      <c r="E31" s="443"/>
    </row>
    <row r="32" spans="1:5" s="26" customFormat="1" ht="13.5" customHeight="1" thickBot="1">
      <c r="A32" s="394"/>
      <c r="B32" s="455"/>
      <c r="C32" s="439"/>
      <c r="D32" s="439"/>
      <c r="E32" s="439"/>
    </row>
    <row r="33" spans="1:5" s="26" customFormat="1" ht="13.5" thickBot="1">
      <c r="A33" s="441"/>
      <c r="B33" s="438" t="s">
        <v>429</v>
      </c>
      <c r="C33" s="456">
        <f>+C29-C31</f>
        <v>0</v>
      </c>
      <c r="D33" s="456">
        <f>+D29-D31</f>
        <v>0</v>
      </c>
      <c r="E33" s="457">
        <f>+E29-E31</f>
        <v>0</v>
      </c>
    </row>
    <row r="34" s="26" customFormat="1" ht="15" customHeight="1"/>
    <row r="35" spans="1:5" s="26" customFormat="1" ht="15" customHeight="1">
      <c r="A35" s="16" t="s">
        <v>76</v>
      </c>
      <c r="B35" s="16"/>
      <c r="C35" s="16"/>
      <c r="D35" s="16"/>
      <c r="E35" s="16"/>
    </row>
    <row r="36" spans="2:5" s="26" customFormat="1" ht="45" customHeight="1">
      <c r="B36" s="1004" t="s">
        <v>430</v>
      </c>
      <c r="C36" s="1004"/>
      <c r="D36" s="1004"/>
      <c r="E36" s="1004"/>
    </row>
    <row r="37" spans="2:5" s="26" customFormat="1" ht="27" customHeight="1">
      <c r="B37" s="1004" t="s">
        <v>431</v>
      </c>
      <c r="C37" s="1004"/>
      <c r="D37" s="1004"/>
      <c r="E37" s="1004"/>
    </row>
    <row r="38" spans="2:5" s="26" customFormat="1" ht="12.75">
      <c r="B38" s="997" t="s">
        <v>432</v>
      </c>
      <c r="C38" s="997"/>
      <c r="D38" s="997"/>
      <c r="E38" s="997"/>
    </row>
    <row r="39" spans="2:5" s="26" customFormat="1" ht="12.75">
      <c r="B39" s="159"/>
      <c r="C39" s="159"/>
      <c r="D39" s="159"/>
      <c r="E39" s="159"/>
    </row>
    <row r="40" spans="2:5" s="26" customFormat="1" ht="12.75">
      <c r="B40" s="159"/>
      <c r="C40" s="159"/>
      <c r="D40" s="159"/>
      <c r="E40" s="159"/>
    </row>
    <row r="41" spans="2:8" s="26" customFormat="1" ht="10.5" customHeight="1">
      <c r="B41" s="33"/>
      <c r="C41" s="33"/>
      <c r="D41" s="33"/>
      <c r="E41" s="33"/>
      <c r="F41" s="33"/>
      <c r="G41" s="33"/>
      <c r="H41" s="33"/>
    </row>
    <row r="42" spans="2:8" ht="12.75">
      <c r="B42" s="757"/>
      <c r="C42" s="769"/>
      <c r="D42" s="769"/>
      <c r="E42" s="769"/>
      <c r="F42" s="769"/>
      <c r="G42" s="769"/>
      <c r="H42" s="769"/>
    </row>
    <row r="43" spans="2:8" ht="12.75">
      <c r="B43" s="757"/>
      <c r="C43" s="998"/>
      <c r="D43" s="998"/>
      <c r="E43" s="998"/>
      <c r="F43" s="998"/>
      <c r="G43" s="998"/>
      <c r="H43" s="998"/>
    </row>
    <row r="44" spans="2:8" ht="12.75">
      <c r="B44" s="273"/>
      <c r="C44" s="273"/>
      <c r="D44" s="273"/>
      <c r="E44" s="273"/>
      <c r="F44" s="33"/>
      <c r="G44" s="273"/>
      <c r="H44" s="273"/>
    </row>
    <row r="45" spans="2:8" ht="12.75">
      <c r="B45" s="273"/>
      <c r="C45" s="273"/>
      <c r="D45" s="273"/>
      <c r="E45" s="273"/>
      <c r="F45" s="33"/>
      <c r="G45" s="273"/>
      <c r="H45" s="273"/>
    </row>
    <row r="46" spans="2:8" ht="12.75">
      <c r="B46" s="273"/>
      <c r="C46" s="273"/>
      <c r="D46" s="273"/>
      <c r="E46" s="273"/>
      <c r="F46" s="33"/>
      <c r="G46" s="273"/>
      <c r="H46" s="273"/>
    </row>
    <row r="47" spans="2:8" ht="12.75">
      <c r="B47" s="273"/>
      <c r="C47" s="273"/>
      <c r="D47" s="273"/>
      <c r="E47" s="273"/>
      <c r="F47" s="33"/>
      <c r="G47" s="273"/>
      <c r="H47" s="273"/>
    </row>
    <row r="48" spans="2:8" ht="12.75">
      <c r="B48" s="273"/>
      <c r="C48" s="273"/>
      <c r="D48" s="273"/>
      <c r="E48" s="273"/>
      <c r="F48" s="33"/>
      <c r="G48" s="273"/>
      <c r="H48" s="273"/>
    </row>
  </sheetData>
  <sheetProtection/>
  <mergeCells count="18">
    <mergeCell ref="A13:B13"/>
    <mergeCell ref="A15:B15"/>
    <mergeCell ref="A21:B21"/>
    <mergeCell ref="A23:B23"/>
    <mergeCell ref="A29:B29"/>
    <mergeCell ref="A31:B31"/>
    <mergeCell ref="A16:B16"/>
    <mergeCell ref="A19:B19"/>
    <mergeCell ref="B38:E38"/>
    <mergeCell ref="C43:H43"/>
    <mergeCell ref="A1:E1"/>
    <mergeCell ref="A27:B27"/>
    <mergeCell ref="A2:E2"/>
    <mergeCell ref="A3:E3"/>
    <mergeCell ref="A9:B9"/>
    <mergeCell ref="A12:B12"/>
    <mergeCell ref="B36:E36"/>
    <mergeCell ref="B37:E37"/>
  </mergeCells>
  <printOptions/>
  <pageMargins left="1.5" right="0.7086614173228347" top="0.7480314960629921" bottom="0.7480314960629921" header="0.31496062992125984" footer="0.31496062992125984"/>
  <pageSetup horizontalDpi="600" verticalDpi="600" orientation="landscape" scale="80" r:id="rId2"/>
  <headerFooter>
    <oddFooter>&amp;CPágina 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48"/>
  <sheetViews>
    <sheetView showGridLines="0" view="pageLayout" zoomScaleNormal="85" workbookViewId="0" topLeftCell="A1">
      <selection activeCell="E5" sqref="E5"/>
    </sheetView>
  </sheetViews>
  <sheetFormatPr defaultColWidth="11.421875" defaultRowHeight="15"/>
  <cols>
    <col min="1" max="1" width="2.140625" style="26" customWidth="1"/>
    <col min="2" max="3" width="3.7109375" style="268" customWidth="1"/>
    <col min="4" max="4" width="65.7109375" style="268" customWidth="1"/>
    <col min="5" max="5" width="13.7109375" style="268" customWidth="1"/>
    <col min="6" max="6" width="14.28125" style="268" customWidth="1"/>
    <col min="7" max="7" width="15.28125" style="268" customWidth="1"/>
    <col min="8" max="8" width="12.7109375" style="268" hidden="1" customWidth="1"/>
    <col min="9" max="9" width="13.7109375" style="268" customWidth="1"/>
    <col min="10" max="10" width="13.8515625" style="268" customWidth="1"/>
    <col min="11" max="11" width="13.57421875" style="268" customWidth="1"/>
    <col min="12" max="12" width="13.8515625" style="268" bestFit="1" customWidth="1"/>
    <col min="13" max="13" width="3.140625" style="26" customWidth="1"/>
    <col min="14" max="16384" width="11.421875" style="268" customWidth="1"/>
  </cols>
  <sheetData>
    <row r="1" spans="2:12" ht="6" customHeight="1"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2:12" ht="13.5" customHeight="1">
      <c r="B2" s="847" t="s">
        <v>460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2:12" ht="20.25" customHeight="1">
      <c r="B3" s="847" t="s">
        <v>916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</row>
    <row r="4" spans="2:12" s="26" customFormat="1" ht="8.25" customHeigh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4:12" s="26" customFormat="1" ht="24" customHeight="1">
      <c r="D5" s="31" t="s">
        <v>3</v>
      </c>
      <c r="E5" s="281" t="s">
        <v>509</v>
      </c>
      <c r="F5" s="281"/>
      <c r="G5" s="281"/>
      <c r="H5" s="281"/>
      <c r="I5" s="73"/>
      <c r="J5" s="73"/>
      <c r="K5" s="77"/>
      <c r="L5" s="240"/>
    </row>
    <row r="6" spans="2:12" s="26" customFormat="1" ht="8.25" customHeight="1"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2:12" ht="12.75">
      <c r="B7" s="969" t="s">
        <v>74</v>
      </c>
      <c r="C7" s="1023"/>
      <c r="D7" s="970"/>
      <c r="E7" s="964" t="s">
        <v>229</v>
      </c>
      <c r="F7" s="964"/>
      <c r="G7" s="964"/>
      <c r="H7" s="964"/>
      <c r="I7" s="964"/>
      <c r="J7" s="964"/>
      <c r="K7" s="964"/>
      <c r="L7" s="964" t="s">
        <v>223</v>
      </c>
    </row>
    <row r="8" spans="2:12" ht="51">
      <c r="B8" s="971"/>
      <c r="C8" s="938"/>
      <c r="D8" s="972"/>
      <c r="E8" s="376" t="s">
        <v>224</v>
      </c>
      <c r="F8" s="376" t="s">
        <v>225</v>
      </c>
      <c r="G8" s="376" t="s">
        <v>203</v>
      </c>
      <c r="H8" s="376" t="s">
        <v>404</v>
      </c>
      <c r="I8" s="376" t="s">
        <v>204</v>
      </c>
      <c r="J8" s="376" t="s">
        <v>405</v>
      </c>
      <c r="K8" s="376" t="s">
        <v>226</v>
      </c>
      <c r="L8" s="964"/>
    </row>
    <row r="9" spans="2:12" ht="15.75" customHeight="1">
      <c r="B9" s="973"/>
      <c r="C9" s="1024"/>
      <c r="D9" s="974"/>
      <c r="E9" s="376">
        <v>1</v>
      </c>
      <c r="F9" s="376">
        <v>2</v>
      </c>
      <c r="G9" s="376" t="s">
        <v>227</v>
      </c>
      <c r="H9" s="376">
        <v>4</v>
      </c>
      <c r="I9" s="376">
        <v>5</v>
      </c>
      <c r="J9" s="376">
        <v>6</v>
      </c>
      <c r="K9" s="376">
        <v>7</v>
      </c>
      <c r="L9" s="376" t="s">
        <v>467</v>
      </c>
    </row>
    <row r="10" spans="2:12" ht="15" customHeight="1">
      <c r="B10" s="1019" t="s">
        <v>265</v>
      </c>
      <c r="C10" s="1006"/>
      <c r="D10" s="1020"/>
      <c r="E10" s="655">
        <f>E14+E23</f>
        <v>16580725.42</v>
      </c>
      <c r="F10" s="656">
        <f>F14+F23</f>
        <v>91715575.72</v>
      </c>
      <c r="G10" s="400">
        <f>E10+F10</f>
        <v>108296301.14</v>
      </c>
      <c r="H10" s="393"/>
      <c r="I10" s="656">
        <f>I14+I23</f>
        <v>12777375.56</v>
      </c>
      <c r="J10" s="656">
        <f>J14+J23</f>
        <v>12720509.36</v>
      </c>
      <c r="K10" s="656">
        <f>K14+K23</f>
        <v>12720509.36</v>
      </c>
      <c r="L10" s="400">
        <f>G10-I10</f>
        <v>95518925.58</v>
      </c>
    </row>
    <row r="11" spans="2:12" ht="12.75">
      <c r="B11" s="377"/>
      <c r="C11" s="1017" t="s">
        <v>266</v>
      </c>
      <c r="D11" s="1018"/>
      <c r="E11" s="654">
        <f>SUM(E12:E13)</f>
        <v>0</v>
      </c>
      <c r="F11" s="654">
        <f aca="true" t="shared" si="0" ref="F11:L11">SUM(F12:F13)</f>
        <v>0</v>
      </c>
      <c r="G11" s="654">
        <f t="shared" si="0"/>
        <v>0</v>
      </c>
      <c r="H11" s="654">
        <f t="shared" si="0"/>
        <v>0</v>
      </c>
      <c r="I11" s="654">
        <f t="shared" si="0"/>
        <v>0</v>
      </c>
      <c r="J11" s="654">
        <f t="shared" si="0"/>
        <v>0</v>
      </c>
      <c r="K11" s="654">
        <f t="shared" si="0"/>
        <v>0</v>
      </c>
      <c r="L11" s="654">
        <f t="shared" si="0"/>
        <v>0</v>
      </c>
    </row>
    <row r="12" spans="2:12" ht="12.75">
      <c r="B12" s="377"/>
      <c r="C12" s="450"/>
      <c r="D12" s="378" t="s">
        <v>267</v>
      </c>
      <c r="E12" s="381">
        <v>0</v>
      </c>
      <c r="F12" s="565">
        <v>0</v>
      </c>
      <c r="G12" s="381">
        <v>0</v>
      </c>
      <c r="H12" s="381">
        <v>0</v>
      </c>
      <c r="I12" s="381">
        <v>0</v>
      </c>
      <c r="J12" s="659">
        <v>0</v>
      </c>
      <c r="K12" s="381">
        <v>0</v>
      </c>
      <c r="L12" s="381">
        <f aca="true" t="shared" si="1" ref="L12:L39">+G12-I12</f>
        <v>0</v>
      </c>
    </row>
    <row r="13" spans="2:12" ht="12.75">
      <c r="B13" s="377"/>
      <c r="C13" s="450"/>
      <c r="D13" s="378" t="s">
        <v>268</v>
      </c>
      <c r="E13" s="393"/>
      <c r="F13" s="549"/>
      <c r="G13" s="393"/>
      <c r="H13" s="393"/>
      <c r="I13" s="393"/>
      <c r="J13" s="659"/>
      <c r="K13" s="549"/>
      <c r="L13" s="393"/>
    </row>
    <row r="14" spans="2:12" ht="12.75">
      <c r="B14" s="377"/>
      <c r="C14" s="1017" t="s">
        <v>269</v>
      </c>
      <c r="D14" s="1018"/>
      <c r="E14" s="400">
        <f>SUM(E15:E22)</f>
        <v>15270619.7</v>
      </c>
      <c r="F14" s="654">
        <f>SUM(F15:F22)</f>
        <v>90585910.75</v>
      </c>
      <c r="G14" s="400">
        <f>E14+F14</f>
        <v>105856530.45</v>
      </c>
      <c r="H14" s="654"/>
      <c r="I14" s="400">
        <f>SUM(I15:I22)</f>
        <v>12305269.280000001</v>
      </c>
      <c r="J14" s="400">
        <f>SUM(J15:J22)</f>
        <v>12254761.82</v>
      </c>
      <c r="K14" s="654">
        <f>SUM(K15:K22)</f>
        <v>12254761.82</v>
      </c>
      <c r="L14" s="400">
        <f t="shared" si="1"/>
        <v>93551261.17</v>
      </c>
    </row>
    <row r="15" spans="2:12" ht="12.75">
      <c r="B15" s="377"/>
      <c r="C15" s="450"/>
      <c r="D15" s="378" t="s">
        <v>270</v>
      </c>
      <c r="E15" s="800">
        <v>8871844.94</v>
      </c>
      <c r="F15" s="658">
        <v>86240996.38</v>
      </c>
      <c r="G15" s="393">
        <f>+E15+F15</f>
        <v>95112841.32</v>
      </c>
      <c r="H15" s="393"/>
      <c r="I15" s="658">
        <v>10361866.32</v>
      </c>
      <c r="J15" s="659">
        <v>10334734.68</v>
      </c>
      <c r="K15" s="658">
        <v>10334734.68</v>
      </c>
      <c r="L15" s="393">
        <f t="shared" si="1"/>
        <v>84750975</v>
      </c>
    </row>
    <row r="16" spans="2:12" ht="12.75">
      <c r="B16" s="377"/>
      <c r="C16" s="450"/>
      <c r="D16" s="378" t="s">
        <v>271</v>
      </c>
      <c r="E16" s="659">
        <v>0</v>
      </c>
      <c r="F16" s="660">
        <v>0</v>
      </c>
      <c r="G16" s="393">
        <v>0</v>
      </c>
      <c r="H16" s="393"/>
      <c r="I16" s="659">
        <v>0</v>
      </c>
      <c r="J16" s="659">
        <v>0</v>
      </c>
      <c r="K16" s="660">
        <v>0</v>
      </c>
      <c r="L16" s="393">
        <f t="shared" si="1"/>
        <v>0</v>
      </c>
    </row>
    <row r="17" spans="2:12" ht="12.75">
      <c r="B17" s="377"/>
      <c r="C17" s="450"/>
      <c r="D17" s="378" t="s">
        <v>272</v>
      </c>
      <c r="E17" s="657">
        <v>6398774.76</v>
      </c>
      <c r="F17" s="658">
        <v>4344914.37</v>
      </c>
      <c r="G17" s="393">
        <f>+E17+F17</f>
        <v>10743689.129999999</v>
      </c>
      <c r="H17" s="393"/>
      <c r="I17" s="658">
        <v>1943402.96</v>
      </c>
      <c r="J17" s="659">
        <v>1920027.14</v>
      </c>
      <c r="K17" s="658">
        <v>1920027.14</v>
      </c>
      <c r="L17" s="393">
        <f t="shared" si="1"/>
        <v>8800286.169999998</v>
      </c>
    </row>
    <row r="18" spans="2:12" ht="12.75">
      <c r="B18" s="377"/>
      <c r="C18" s="450"/>
      <c r="D18" s="378" t="s">
        <v>273</v>
      </c>
      <c r="E18" s="659">
        <v>0</v>
      </c>
      <c r="F18" s="660">
        <v>0</v>
      </c>
      <c r="G18" s="393">
        <v>0</v>
      </c>
      <c r="H18" s="393"/>
      <c r="I18" s="659">
        <v>0</v>
      </c>
      <c r="J18" s="659">
        <v>0</v>
      </c>
      <c r="K18" s="660">
        <v>0</v>
      </c>
      <c r="L18" s="393">
        <f t="shared" si="1"/>
        <v>0</v>
      </c>
    </row>
    <row r="19" spans="2:12" ht="12.75">
      <c r="B19" s="377"/>
      <c r="C19" s="450"/>
      <c r="D19" s="378" t="s">
        <v>274</v>
      </c>
      <c r="E19" s="659">
        <v>0</v>
      </c>
      <c r="F19" s="660">
        <v>0</v>
      </c>
      <c r="G19" s="393">
        <f>E19+F19</f>
        <v>0</v>
      </c>
      <c r="H19" s="393"/>
      <c r="I19" s="659">
        <v>0</v>
      </c>
      <c r="J19" s="659">
        <v>0</v>
      </c>
      <c r="K19" s="660">
        <v>0</v>
      </c>
      <c r="L19" s="393">
        <f t="shared" si="1"/>
        <v>0</v>
      </c>
    </row>
    <row r="20" spans="2:12" ht="12.75">
      <c r="B20" s="377"/>
      <c r="C20" s="450"/>
      <c r="D20" s="378" t="s">
        <v>275</v>
      </c>
      <c r="E20" s="659">
        <v>0</v>
      </c>
      <c r="F20" s="660">
        <v>0</v>
      </c>
      <c r="G20" s="393">
        <f>E20+F20</f>
        <v>0</v>
      </c>
      <c r="H20" s="393"/>
      <c r="I20" s="659">
        <v>0</v>
      </c>
      <c r="J20" s="659">
        <v>0</v>
      </c>
      <c r="K20" s="660">
        <v>0</v>
      </c>
      <c r="L20" s="393">
        <f t="shared" si="1"/>
        <v>0</v>
      </c>
    </row>
    <row r="21" spans="2:12" ht="12.75">
      <c r="B21" s="377"/>
      <c r="C21" s="450"/>
      <c r="D21" s="378" t="s">
        <v>276</v>
      </c>
      <c r="E21" s="659">
        <v>0</v>
      </c>
      <c r="F21" s="660">
        <v>0</v>
      </c>
      <c r="G21" s="393">
        <f>E21+F21</f>
        <v>0</v>
      </c>
      <c r="H21" s="393"/>
      <c r="I21" s="659">
        <v>0</v>
      </c>
      <c r="J21" s="659">
        <v>0</v>
      </c>
      <c r="K21" s="660">
        <v>0</v>
      </c>
      <c r="L21" s="393">
        <f t="shared" si="1"/>
        <v>0</v>
      </c>
    </row>
    <row r="22" spans="2:12" ht="12.75">
      <c r="B22" s="377"/>
      <c r="C22" s="450"/>
      <c r="D22" s="378" t="s">
        <v>277</v>
      </c>
      <c r="E22" s="659">
        <v>0</v>
      </c>
      <c r="F22" s="660">
        <v>0</v>
      </c>
      <c r="G22" s="393">
        <f>E22+F22</f>
        <v>0</v>
      </c>
      <c r="H22" s="393"/>
      <c r="I22" s="659">
        <v>0</v>
      </c>
      <c r="J22" s="659">
        <v>0</v>
      </c>
      <c r="K22" s="660">
        <v>0</v>
      </c>
      <c r="L22" s="393">
        <f t="shared" si="1"/>
        <v>0</v>
      </c>
    </row>
    <row r="23" spans="2:12" ht="12.75">
      <c r="B23" s="377"/>
      <c r="C23" s="1017" t="s">
        <v>278</v>
      </c>
      <c r="D23" s="1018"/>
      <c r="E23" s="400">
        <f>SUM(E24:E26)</f>
        <v>1310105.72</v>
      </c>
      <c r="F23" s="654">
        <f>SUM(F24:F26)</f>
        <v>1129664.97</v>
      </c>
      <c r="G23" s="400">
        <f>E23+F23</f>
        <v>2439770.69</v>
      </c>
      <c r="H23" s="654"/>
      <c r="I23" s="400">
        <f>SUM(I24:I31)</f>
        <v>472106.28</v>
      </c>
      <c r="J23" s="400">
        <f>SUM(J24:J31)</f>
        <v>465747.54</v>
      </c>
      <c r="K23" s="654">
        <f>SUM(K24:K31)</f>
        <v>465747.54</v>
      </c>
      <c r="L23" s="400">
        <f t="shared" si="1"/>
        <v>1967664.41</v>
      </c>
    </row>
    <row r="24" spans="2:12" ht="12.75">
      <c r="B24" s="377"/>
      <c r="C24" s="450"/>
      <c r="D24" s="378" t="s">
        <v>279</v>
      </c>
      <c r="E24" s="657">
        <v>1310105.72</v>
      </c>
      <c r="F24" s="658">
        <v>1129664.97</v>
      </c>
      <c r="G24" s="393">
        <f>+E24+F24</f>
        <v>2439770.69</v>
      </c>
      <c r="H24" s="393"/>
      <c r="I24" s="658">
        <v>472106.28</v>
      </c>
      <c r="J24" s="659">
        <v>465747.54</v>
      </c>
      <c r="K24" s="658">
        <v>465747.54</v>
      </c>
      <c r="L24" s="393">
        <f t="shared" si="1"/>
        <v>1967664.41</v>
      </c>
    </row>
    <row r="25" spans="2:12" ht="12.75">
      <c r="B25" s="377"/>
      <c r="C25" s="450"/>
      <c r="D25" s="378" t="s">
        <v>280</v>
      </c>
      <c r="E25" s="393">
        <v>0</v>
      </c>
      <c r="F25" s="549"/>
      <c r="G25" s="393"/>
      <c r="H25" s="393"/>
      <c r="I25" s="393"/>
      <c r="J25" s="659"/>
      <c r="K25" s="549"/>
      <c r="L25" s="393">
        <f t="shared" si="1"/>
        <v>0</v>
      </c>
    </row>
    <row r="26" spans="2:12" ht="12.75">
      <c r="B26" s="377"/>
      <c r="C26" s="450"/>
      <c r="D26" s="378" t="s">
        <v>281</v>
      </c>
      <c r="E26" s="639">
        <v>0</v>
      </c>
      <c r="F26" s="393"/>
      <c r="G26" s="393"/>
      <c r="H26" s="393"/>
      <c r="I26" s="393"/>
      <c r="J26" s="659"/>
      <c r="K26" s="393"/>
      <c r="L26" s="393">
        <f t="shared" si="1"/>
        <v>0</v>
      </c>
    </row>
    <row r="27" spans="2:12" ht="12.75">
      <c r="B27" s="377"/>
      <c r="C27" s="1017" t="s">
        <v>282</v>
      </c>
      <c r="D27" s="1018"/>
      <c r="E27" s="661">
        <f>SUM(E28:E29)</f>
        <v>0</v>
      </c>
      <c r="F27" s="400"/>
      <c r="G27" s="400"/>
      <c r="H27" s="654"/>
      <c r="I27" s="654"/>
      <c r="J27" s="659"/>
      <c r="K27" s="654"/>
      <c r="L27" s="400">
        <f t="shared" si="1"/>
        <v>0</v>
      </c>
    </row>
    <row r="28" spans="2:12" ht="12.75">
      <c r="B28" s="377"/>
      <c r="C28" s="450"/>
      <c r="D28" s="378" t="s">
        <v>283</v>
      </c>
      <c r="E28" s="639"/>
      <c r="F28" s="393"/>
      <c r="G28" s="393"/>
      <c r="H28" s="393"/>
      <c r="I28" s="393"/>
      <c r="J28" s="659"/>
      <c r="K28" s="393"/>
      <c r="L28" s="393">
        <f t="shared" si="1"/>
        <v>0</v>
      </c>
    </row>
    <row r="29" spans="2:12" ht="12.75">
      <c r="B29" s="377"/>
      <c r="C29" s="450"/>
      <c r="D29" s="378" t="s">
        <v>284</v>
      </c>
      <c r="E29" s="639"/>
      <c r="F29" s="393"/>
      <c r="G29" s="393"/>
      <c r="H29" s="393"/>
      <c r="I29" s="393"/>
      <c r="J29" s="659"/>
      <c r="K29" s="393"/>
      <c r="L29" s="393">
        <f t="shared" si="1"/>
        <v>0</v>
      </c>
    </row>
    <row r="30" spans="2:12" ht="12.75">
      <c r="B30" s="377"/>
      <c r="C30" s="1017" t="s">
        <v>285</v>
      </c>
      <c r="D30" s="1018"/>
      <c r="E30" s="654">
        <f>SUM(E31:E34)</f>
        <v>0</v>
      </c>
      <c r="F30" s="654"/>
      <c r="G30" s="400"/>
      <c r="H30" s="654"/>
      <c r="I30" s="654"/>
      <c r="J30" s="659"/>
      <c r="K30" s="654"/>
      <c r="L30" s="400">
        <f t="shared" si="1"/>
        <v>0</v>
      </c>
    </row>
    <row r="31" spans="2:12" ht="12.75">
      <c r="B31" s="377"/>
      <c r="C31" s="450"/>
      <c r="D31" s="378" t="s">
        <v>286</v>
      </c>
      <c r="E31" s="549"/>
      <c r="F31" s="393"/>
      <c r="G31" s="393"/>
      <c r="H31" s="393"/>
      <c r="I31" s="393"/>
      <c r="J31" s="659"/>
      <c r="K31" s="393"/>
      <c r="L31" s="393">
        <f t="shared" si="1"/>
        <v>0</v>
      </c>
    </row>
    <row r="32" spans="2:12" ht="12.75">
      <c r="B32" s="377"/>
      <c r="C32" s="450"/>
      <c r="D32" s="378" t="s">
        <v>287</v>
      </c>
      <c r="E32" s="549"/>
      <c r="F32" s="393"/>
      <c r="G32" s="393"/>
      <c r="H32" s="393"/>
      <c r="I32" s="393"/>
      <c r="J32" s="393"/>
      <c r="K32" s="393"/>
      <c r="L32" s="393">
        <f t="shared" si="1"/>
        <v>0</v>
      </c>
    </row>
    <row r="33" spans="2:12" ht="12.75">
      <c r="B33" s="377"/>
      <c r="C33" s="450"/>
      <c r="D33" s="378" t="s">
        <v>288</v>
      </c>
      <c r="E33" s="549"/>
      <c r="F33" s="393"/>
      <c r="G33" s="393"/>
      <c r="H33" s="393"/>
      <c r="I33" s="393"/>
      <c r="J33" s="393"/>
      <c r="K33" s="393"/>
      <c r="L33" s="393">
        <f t="shared" si="1"/>
        <v>0</v>
      </c>
    </row>
    <row r="34" spans="2:12" ht="12.75">
      <c r="B34" s="377"/>
      <c r="C34" s="450"/>
      <c r="D34" s="378" t="s">
        <v>289</v>
      </c>
      <c r="E34" s="549"/>
      <c r="F34" s="393"/>
      <c r="G34" s="393"/>
      <c r="H34" s="393"/>
      <c r="I34" s="393"/>
      <c r="J34" s="393"/>
      <c r="K34" s="393"/>
      <c r="L34" s="393">
        <f t="shared" si="1"/>
        <v>0</v>
      </c>
    </row>
    <row r="35" spans="2:12" ht="12.75">
      <c r="B35" s="377"/>
      <c r="C35" s="1017" t="s">
        <v>290</v>
      </c>
      <c r="D35" s="1018"/>
      <c r="E35" s="654">
        <f>SUM(E36)</f>
        <v>0</v>
      </c>
      <c r="F35" s="654"/>
      <c r="G35" s="400"/>
      <c r="H35" s="654"/>
      <c r="I35" s="654"/>
      <c r="J35" s="654"/>
      <c r="K35" s="654"/>
      <c r="L35" s="400">
        <f t="shared" si="1"/>
        <v>0</v>
      </c>
    </row>
    <row r="36" spans="2:12" ht="12.75">
      <c r="B36" s="377"/>
      <c r="C36" s="450"/>
      <c r="D36" s="378" t="s">
        <v>291</v>
      </c>
      <c r="E36" s="549"/>
      <c r="F36" s="393"/>
      <c r="G36" s="393"/>
      <c r="H36" s="393"/>
      <c r="I36" s="393"/>
      <c r="J36" s="393"/>
      <c r="K36" s="393"/>
      <c r="L36" s="393">
        <f t="shared" si="1"/>
        <v>0</v>
      </c>
    </row>
    <row r="37" spans="2:12" ht="15" customHeight="1">
      <c r="B37" s="1019" t="s">
        <v>292</v>
      </c>
      <c r="C37" s="1006"/>
      <c r="D37" s="1020"/>
      <c r="E37" s="549"/>
      <c r="F37" s="393"/>
      <c r="G37" s="393"/>
      <c r="H37" s="393"/>
      <c r="I37" s="393"/>
      <c r="J37" s="393"/>
      <c r="K37" s="393"/>
      <c r="L37" s="393">
        <f t="shared" si="1"/>
        <v>0</v>
      </c>
    </row>
    <row r="38" spans="2:12" ht="15" customHeight="1">
      <c r="B38" s="1019" t="s">
        <v>293</v>
      </c>
      <c r="C38" s="1006"/>
      <c r="D38" s="1020"/>
      <c r="E38" s="549"/>
      <c r="F38" s="393"/>
      <c r="G38" s="393"/>
      <c r="H38" s="393"/>
      <c r="I38" s="393"/>
      <c r="J38" s="393"/>
      <c r="K38" s="393"/>
      <c r="L38" s="393">
        <f t="shared" si="1"/>
        <v>0</v>
      </c>
    </row>
    <row r="39" spans="2:12" ht="15.75" customHeight="1">
      <c r="B39" s="1019" t="s">
        <v>294</v>
      </c>
      <c r="C39" s="1006"/>
      <c r="D39" s="1020"/>
      <c r="E39" s="549"/>
      <c r="F39" s="393"/>
      <c r="G39" s="393"/>
      <c r="H39" s="393"/>
      <c r="I39" s="393"/>
      <c r="J39" s="393"/>
      <c r="K39" s="393"/>
      <c r="L39" s="393">
        <f t="shared" si="1"/>
        <v>0</v>
      </c>
    </row>
    <row r="40" spans="2:12" ht="12.75">
      <c r="B40" s="463"/>
      <c r="C40" s="464"/>
      <c r="D40" s="465"/>
      <c r="E40" s="662"/>
      <c r="F40" s="663"/>
      <c r="G40" s="663"/>
      <c r="H40" s="663"/>
      <c r="I40" s="663"/>
      <c r="J40" s="663"/>
      <c r="K40" s="663"/>
      <c r="L40" s="663"/>
    </row>
    <row r="41" spans="1:13" s="375" customFormat="1" ht="16.5" customHeight="1">
      <c r="A41" s="298"/>
      <c r="B41" s="403"/>
      <c r="C41" s="1021" t="s">
        <v>228</v>
      </c>
      <c r="D41" s="1022"/>
      <c r="E41" s="398">
        <f>+E11+E14+E23+E27+E30+E35+E37+E38+E39</f>
        <v>16580725.42</v>
      </c>
      <c r="F41" s="398">
        <f aca="true" t="shared" si="2" ref="F41:L41">+F11+F14+F23+F27+F30+F35+F37+F38+F39</f>
        <v>91715575.72</v>
      </c>
      <c r="G41" s="398">
        <f>E41+F41</f>
        <v>108296301.14</v>
      </c>
      <c r="H41" s="398">
        <f t="shared" si="2"/>
        <v>0</v>
      </c>
      <c r="I41" s="398">
        <f t="shared" si="2"/>
        <v>12777375.56</v>
      </c>
      <c r="J41" s="398">
        <f t="shared" si="2"/>
        <v>12720509.36</v>
      </c>
      <c r="K41" s="398">
        <f t="shared" si="2"/>
        <v>12720509.36</v>
      </c>
      <c r="L41" s="398">
        <f t="shared" si="2"/>
        <v>95518925.58</v>
      </c>
      <c r="M41" s="298"/>
    </row>
    <row r="42" spans="2:12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2.75">
      <c r="B43" s="16" t="s">
        <v>76</v>
      </c>
      <c r="F43" s="26"/>
      <c r="G43" s="26"/>
      <c r="H43" s="26"/>
      <c r="I43" s="26"/>
      <c r="J43" s="26"/>
      <c r="K43" s="26"/>
      <c r="L43" s="26"/>
    </row>
    <row r="46" spans="3:14" ht="12.75">
      <c r="C46" s="273"/>
      <c r="D46" s="273"/>
      <c r="E46" s="273"/>
      <c r="F46" s="273"/>
      <c r="G46" s="545"/>
      <c r="H46" s="545"/>
      <c r="I46" s="545"/>
      <c r="J46" s="545"/>
      <c r="K46" s="545"/>
      <c r="L46" s="545"/>
      <c r="M46" s="33"/>
      <c r="N46" s="273"/>
    </row>
    <row r="47" spans="3:14" ht="12.75">
      <c r="C47" s="273"/>
      <c r="D47" s="537"/>
      <c r="E47" s="273"/>
      <c r="F47" s="273"/>
      <c r="G47" s="965"/>
      <c r="H47" s="965"/>
      <c r="I47" s="965"/>
      <c r="J47" s="965"/>
      <c r="K47" s="965"/>
      <c r="L47" s="965"/>
      <c r="M47" s="33"/>
      <c r="N47" s="273"/>
    </row>
    <row r="48" spans="3:14" ht="12.75">
      <c r="C48" s="273"/>
      <c r="D48" s="537"/>
      <c r="E48" s="273"/>
      <c r="F48" s="273"/>
      <c r="G48" s="965"/>
      <c r="H48" s="965"/>
      <c r="I48" s="965"/>
      <c r="J48" s="965"/>
      <c r="K48" s="965"/>
      <c r="L48" s="965"/>
      <c r="M48" s="33"/>
      <c r="N48" s="273"/>
    </row>
  </sheetData>
  <sheetProtection/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B10:D10"/>
    <mergeCell ref="C11:D11"/>
    <mergeCell ref="C14:D14"/>
    <mergeCell ref="B1:L1"/>
    <mergeCell ref="B2:L2"/>
    <mergeCell ref="B3:L3"/>
    <mergeCell ref="B7:D9"/>
    <mergeCell ref="E7:K7"/>
    <mergeCell ref="L7:L8"/>
    <mergeCell ref="C23:D23"/>
    <mergeCell ref="B39:D39"/>
    <mergeCell ref="C41:D41"/>
    <mergeCell ref="G47:L47"/>
    <mergeCell ref="G48:L48"/>
    <mergeCell ref="C30:D30"/>
    <mergeCell ref="C35:D35"/>
    <mergeCell ref="B37:D37"/>
    <mergeCell ref="B38:D38"/>
    <mergeCell ref="C27:D27"/>
  </mergeCells>
  <printOptions/>
  <pageMargins left="0.25" right="0.7" top="0.44" bottom="0.75" header="0.3" footer="0.3"/>
  <pageSetup fitToHeight="0" fitToWidth="1" horizontalDpi="600" verticalDpi="600" orientation="landscape" scale="72" r:id="rId4"/>
  <headerFooter>
    <oddFooter>&amp;CPágina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view="pageLayout" zoomScale="80" zoomScaleNormal="80" zoomScalePageLayoutView="80" workbookViewId="0" topLeftCell="A1">
      <selection activeCell="D39" sqref="D39"/>
    </sheetView>
  </sheetViews>
  <sheetFormatPr defaultColWidth="11.421875" defaultRowHeight="15"/>
  <cols>
    <col min="1" max="1" width="4.8515625" style="33" customWidth="1"/>
    <col min="2" max="2" width="27.57421875" style="51" customWidth="1"/>
    <col min="3" max="3" width="37.8515625" style="33" customWidth="1"/>
    <col min="4" max="5" width="21.00390625" style="33" customWidth="1"/>
    <col min="6" max="6" width="11.00390625" style="105" customWidth="1"/>
    <col min="7" max="8" width="27.57421875" style="33" customWidth="1"/>
    <col min="9" max="10" width="21.00390625" style="33" customWidth="1"/>
    <col min="11" max="11" width="4.8515625" style="26" customWidth="1"/>
    <col min="12" max="12" width="1.7109375" style="94" customWidth="1"/>
    <col min="13" max="16384" width="11.421875" style="33" customWidth="1"/>
  </cols>
  <sheetData>
    <row r="1" spans="1:12" ht="6" customHeight="1">
      <c r="A1" s="90"/>
      <c r="B1" s="91"/>
      <c r="C1" s="90"/>
      <c r="D1" s="90"/>
      <c r="E1" s="90"/>
      <c r="F1" s="92"/>
      <c r="G1" s="90"/>
      <c r="H1" s="90"/>
      <c r="I1" s="90"/>
      <c r="J1" s="90"/>
      <c r="K1" s="90"/>
      <c r="L1" s="51"/>
    </row>
    <row r="2" spans="1:11" ht="13.5" customHeight="1">
      <c r="A2" s="90"/>
      <c r="B2" s="93"/>
      <c r="C2" s="823" t="s">
        <v>443</v>
      </c>
      <c r="D2" s="823"/>
      <c r="E2" s="823"/>
      <c r="F2" s="823"/>
      <c r="G2" s="823"/>
      <c r="H2" s="823"/>
      <c r="I2" s="823"/>
      <c r="J2" s="93"/>
      <c r="K2" s="93"/>
    </row>
    <row r="3" spans="1:11" ht="13.5" customHeight="1">
      <c r="A3" s="90"/>
      <c r="B3" s="93"/>
      <c r="C3" s="823" t="s">
        <v>875</v>
      </c>
      <c r="D3" s="823"/>
      <c r="E3" s="823"/>
      <c r="F3" s="823"/>
      <c r="G3" s="823"/>
      <c r="H3" s="823"/>
      <c r="I3" s="823"/>
      <c r="J3" s="93"/>
      <c r="K3" s="93"/>
    </row>
    <row r="4" spans="1:11" ht="13.5" customHeight="1">
      <c r="A4" s="90"/>
      <c r="B4" s="95"/>
      <c r="C4" s="823" t="s">
        <v>0</v>
      </c>
      <c r="D4" s="823"/>
      <c r="E4" s="823"/>
      <c r="F4" s="823"/>
      <c r="G4" s="823"/>
      <c r="H4" s="823"/>
      <c r="I4" s="823"/>
      <c r="J4" s="95"/>
      <c r="K4" s="95"/>
    </row>
    <row r="5" spans="1:11" ht="26.25" customHeight="1">
      <c r="A5" s="96"/>
      <c r="B5" s="31"/>
      <c r="C5" s="32"/>
      <c r="D5" s="31" t="s">
        <v>3</v>
      </c>
      <c r="E5" s="824" t="s">
        <v>509</v>
      </c>
      <c r="F5" s="824"/>
      <c r="G5" s="824"/>
      <c r="H5" s="32"/>
      <c r="I5" s="32"/>
      <c r="J5" s="32"/>
      <c r="K5" s="33"/>
    </row>
    <row r="6" spans="1:12" ht="3" customHeight="1">
      <c r="A6" s="97"/>
      <c r="B6" s="97"/>
      <c r="C6" s="97"/>
      <c r="D6" s="97"/>
      <c r="E6" s="97"/>
      <c r="F6" s="98"/>
      <c r="G6" s="97"/>
      <c r="H6" s="97"/>
      <c r="I6" s="97"/>
      <c r="J6" s="97"/>
      <c r="K6" s="33"/>
      <c r="L6" s="51"/>
    </row>
    <row r="7" spans="1:10" ht="3" customHeight="1">
      <c r="A7" s="97"/>
      <c r="B7" s="97"/>
      <c r="C7" s="97"/>
      <c r="D7" s="97"/>
      <c r="E7" s="97"/>
      <c r="F7" s="98"/>
      <c r="G7" s="97"/>
      <c r="H7" s="97"/>
      <c r="I7" s="97"/>
      <c r="J7" s="97"/>
    </row>
    <row r="8" spans="1:12" s="101" customFormat="1" ht="15" customHeight="1">
      <c r="A8" s="840"/>
      <c r="B8" s="842" t="s">
        <v>75</v>
      </c>
      <c r="C8" s="842"/>
      <c r="D8" s="488" t="s">
        <v>4</v>
      </c>
      <c r="E8" s="488"/>
      <c r="F8" s="844"/>
      <c r="G8" s="842" t="s">
        <v>75</v>
      </c>
      <c r="H8" s="842"/>
      <c r="I8" s="488" t="s">
        <v>4</v>
      </c>
      <c r="J8" s="488"/>
      <c r="K8" s="99"/>
      <c r="L8" s="100"/>
    </row>
    <row r="9" spans="1:12" s="101" customFormat="1" ht="15" customHeight="1">
      <c r="A9" s="841"/>
      <c r="B9" s="843"/>
      <c r="C9" s="843"/>
      <c r="D9" s="102">
        <v>2018</v>
      </c>
      <c r="E9" s="102">
        <v>2017</v>
      </c>
      <c r="F9" s="845"/>
      <c r="G9" s="843"/>
      <c r="H9" s="843"/>
      <c r="I9" s="102">
        <v>2018</v>
      </c>
      <c r="J9" s="102">
        <v>2017</v>
      </c>
      <c r="K9" s="103"/>
      <c r="L9" s="100"/>
    </row>
    <row r="10" spans="1:12" ht="3" customHeight="1">
      <c r="A10" s="489"/>
      <c r="B10" s="97"/>
      <c r="C10" s="97"/>
      <c r="D10" s="97"/>
      <c r="E10" s="97"/>
      <c r="F10" s="98"/>
      <c r="G10" s="97"/>
      <c r="H10" s="97"/>
      <c r="I10" s="97"/>
      <c r="J10" s="97"/>
      <c r="K10" s="48"/>
      <c r="L10" s="51"/>
    </row>
    <row r="11" spans="1:11" ht="3" customHeight="1">
      <c r="A11" s="489"/>
      <c r="B11" s="97"/>
      <c r="C11" s="97"/>
      <c r="D11" s="97"/>
      <c r="E11" s="97"/>
      <c r="F11" s="98"/>
      <c r="G11" s="97"/>
      <c r="H11" s="97"/>
      <c r="I11" s="97"/>
      <c r="J11" s="97"/>
      <c r="K11" s="48"/>
    </row>
    <row r="12" spans="1:11" ht="12.75">
      <c r="A12" s="123"/>
      <c r="B12" s="827" t="s">
        <v>5</v>
      </c>
      <c r="C12" s="827"/>
      <c r="D12" s="104"/>
      <c r="E12" s="60"/>
      <c r="G12" s="827" t="s">
        <v>6</v>
      </c>
      <c r="H12" s="827"/>
      <c r="I12" s="86"/>
      <c r="J12" s="86"/>
      <c r="K12" s="48"/>
    </row>
    <row r="13" spans="1:11" ht="4.5" customHeight="1">
      <c r="A13" s="123"/>
      <c r="B13" s="59"/>
      <c r="C13" s="86"/>
      <c r="D13" s="50"/>
      <c r="E13" s="50"/>
      <c r="G13" s="59"/>
      <c r="H13" s="86"/>
      <c r="I13" s="55"/>
      <c r="J13" s="55"/>
      <c r="K13" s="48"/>
    </row>
    <row r="14" spans="1:11" ht="12.75">
      <c r="A14" s="123"/>
      <c r="B14" s="829" t="s">
        <v>7</v>
      </c>
      <c r="C14" s="829"/>
      <c r="D14" s="50"/>
      <c r="E14" s="50"/>
      <c r="G14" s="829" t="s">
        <v>8</v>
      </c>
      <c r="H14" s="829"/>
      <c r="I14" s="50"/>
      <c r="J14" s="50"/>
      <c r="K14" s="48"/>
    </row>
    <row r="15" spans="1:11" ht="4.5" customHeight="1">
      <c r="A15" s="123"/>
      <c r="B15" s="71"/>
      <c r="C15" s="63"/>
      <c r="D15" s="50"/>
      <c r="E15" s="50"/>
      <c r="G15" s="71"/>
      <c r="H15" s="63"/>
      <c r="I15" s="50"/>
      <c r="J15" s="50"/>
      <c r="K15" s="48"/>
    </row>
    <row r="16" spans="1:11" ht="12.75">
      <c r="A16" s="123"/>
      <c r="B16" s="825" t="s">
        <v>9</v>
      </c>
      <c r="C16" s="825"/>
      <c r="D16" s="788">
        <v>14130604.41</v>
      </c>
      <c r="E16" s="788">
        <v>15426523.51</v>
      </c>
      <c r="G16" s="825" t="s">
        <v>10</v>
      </c>
      <c r="H16" s="825"/>
      <c r="I16" s="788">
        <v>325895.68</v>
      </c>
      <c r="J16" s="788">
        <v>18348294.87</v>
      </c>
      <c r="K16" s="48"/>
    </row>
    <row r="17" spans="1:11" ht="12.75">
      <c r="A17" s="123"/>
      <c r="B17" s="825" t="s">
        <v>11</v>
      </c>
      <c r="C17" s="825"/>
      <c r="D17" s="788">
        <v>21332.29</v>
      </c>
      <c r="E17" s="788">
        <v>3530.66</v>
      </c>
      <c r="G17" s="825" t="s">
        <v>12</v>
      </c>
      <c r="H17" s="825"/>
      <c r="I17" s="62">
        <v>0</v>
      </c>
      <c r="J17" s="62">
        <v>0</v>
      </c>
      <c r="K17" s="48"/>
    </row>
    <row r="18" spans="1:11" ht="12.75">
      <c r="A18" s="123"/>
      <c r="B18" s="825" t="s">
        <v>13</v>
      </c>
      <c r="C18" s="825"/>
      <c r="D18" s="788">
        <v>21154800.95</v>
      </c>
      <c r="E18" s="788">
        <v>7936816.38</v>
      </c>
      <c r="G18" s="825" t="s">
        <v>14</v>
      </c>
      <c r="H18" s="825"/>
      <c r="I18" s="62">
        <v>0</v>
      </c>
      <c r="J18" s="62">
        <v>0</v>
      </c>
      <c r="K18" s="48"/>
    </row>
    <row r="19" spans="1:11" ht="12.75">
      <c r="A19" s="123"/>
      <c r="B19" s="825" t="s">
        <v>15</v>
      </c>
      <c r="C19" s="825"/>
      <c r="D19" s="62">
        <v>0</v>
      </c>
      <c r="E19" s="62">
        <v>0</v>
      </c>
      <c r="G19" s="825" t="s">
        <v>16</v>
      </c>
      <c r="H19" s="825"/>
      <c r="I19" s="62">
        <v>0</v>
      </c>
      <c r="J19" s="62">
        <v>0</v>
      </c>
      <c r="K19" s="48"/>
    </row>
    <row r="20" spans="1:11" ht="12.75">
      <c r="A20" s="123"/>
      <c r="B20" s="825" t="s">
        <v>17</v>
      </c>
      <c r="C20" s="825"/>
      <c r="D20" s="62">
        <v>0</v>
      </c>
      <c r="E20" s="62">
        <v>0</v>
      </c>
      <c r="G20" s="825" t="s">
        <v>18</v>
      </c>
      <c r="H20" s="825"/>
      <c r="I20" s="62">
        <v>0</v>
      </c>
      <c r="J20" s="62">
        <v>0</v>
      </c>
      <c r="K20" s="48"/>
    </row>
    <row r="21" spans="1:11" ht="25.5" customHeight="1">
      <c r="A21" s="123"/>
      <c r="B21" s="825" t="s">
        <v>19</v>
      </c>
      <c r="C21" s="825"/>
      <c r="D21" s="62">
        <v>0</v>
      </c>
      <c r="E21" s="62">
        <v>0</v>
      </c>
      <c r="G21" s="828" t="s">
        <v>20</v>
      </c>
      <c r="H21" s="828"/>
      <c r="I21" s="62">
        <v>0</v>
      </c>
      <c r="J21" s="62">
        <v>0</v>
      </c>
      <c r="K21" s="48"/>
    </row>
    <row r="22" spans="1:11" ht="12.75">
      <c r="A22" s="123"/>
      <c r="B22" s="825" t="s">
        <v>21</v>
      </c>
      <c r="C22" s="825"/>
      <c r="D22" s="62">
        <v>0</v>
      </c>
      <c r="E22" s="62">
        <v>0</v>
      </c>
      <c r="G22" s="825" t="s">
        <v>22</v>
      </c>
      <c r="H22" s="825"/>
      <c r="I22" s="62">
        <v>0</v>
      </c>
      <c r="J22" s="62">
        <v>0</v>
      </c>
      <c r="K22" s="48"/>
    </row>
    <row r="23" spans="1:11" ht="12.75">
      <c r="A23" s="123"/>
      <c r="B23" s="106"/>
      <c r="C23" s="107"/>
      <c r="D23" s="108"/>
      <c r="E23" s="108"/>
      <c r="G23" s="825" t="s">
        <v>23</v>
      </c>
      <c r="H23" s="825"/>
      <c r="I23" s="788">
        <v>0.02</v>
      </c>
      <c r="J23" s="788">
        <v>0.02</v>
      </c>
      <c r="K23" s="48"/>
    </row>
    <row r="24" spans="1:11" ht="12.75">
      <c r="A24" s="150"/>
      <c r="B24" s="829" t="s">
        <v>24</v>
      </c>
      <c r="C24" s="829"/>
      <c r="D24" s="109">
        <f>SUM(D16:D22)</f>
        <v>35306737.65</v>
      </c>
      <c r="E24" s="109">
        <f>SUM(E16:E22)</f>
        <v>23366870.55</v>
      </c>
      <c r="F24" s="110"/>
      <c r="G24" s="59"/>
      <c r="H24" s="86"/>
      <c r="I24" s="67"/>
      <c r="J24" s="67"/>
      <c r="K24" s="48"/>
    </row>
    <row r="25" spans="1:11" ht="12.75">
      <c r="A25" s="150"/>
      <c r="B25" s="59"/>
      <c r="C25" s="111"/>
      <c r="D25" s="67"/>
      <c r="E25" s="67"/>
      <c r="F25" s="110"/>
      <c r="G25" s="829" t="s">
        <v>25</v>
      </c>
      <c r="H25" s="829"/>
      <c r="I25" s="109">
        <f>SUM(I16:I23)</f>
        <v>325895.7</v>
      </c>
      <c r="J25" s="109">
        <f>SUM(J16:J23)</f>
        <v>18348294.89</v>
      </c>
      <c r="K25" s="48"/>
    </row>
    <row r="26" spans="1:11" ht="12.75">
      <c r="A26" s="123"/>
      <c r="B26" s="106"/>
      <c r="C26" s="106"/>
      <c r="D26" s="108"/>
      <c r="E26" s="108"/>
      <c r="G26" s="112"/>
      <c r="H26" s="107"/>
      <c r="I26" s="108"/>
      <c r="J26" s="108"/>
      <c r="K26" s="48"/>
    </row>
    <row r="27" spans="1:11" ht="12.75">
      <c r="A27" s="123"/>
      <c r="B27" s="829" t="s">
        <v>26</v>
      </c>
      <c r="C27" s="829"/>
      <c r="D27" s="50"/>
      <c r="E27" s="50"/>
      <c r="G27" s="829" t="s">
        <v>27</v>
      </c>
      <c r="H27" s="829"/>
      <c r="I27" s="50"/>
      <c r="J27" s="50"/>
      <c r="K27" s="48"/>
    </row>
    <row r="28" spans="1:11" ht="12.75">
      <c r="A28" s="123"/>
      <c r="B28" s="106"/>
      <c r="C28" s="106"/>
      <c r="D28" s="108"/>
      <c r="E28" s="108"/>
      <c r="G28" s="106"/>
      <c r="H28" s="107"/>
      <c r="I28" s="108"/>
      <c r="J28" s="108"/>
      <c r="K28" s="48"/>
    </row>
    <row r="29" spans="1:11" ht="12.75">
      <c r="A29" s="123"/>
      <c r="B29" s="825" t="s">
        <v>28</v>
      </c>
      <c r="C29" s="825"/>
      <c r="D29" s="62">
        <v>0</v>
      </c>
      <c r="E29" s="62">
        <v>0</v>
      </c>
      <c r="G29" s="825" t="s">
        <v>29</v>
      </c>
      <c r="H29" s="825"/>
      <c r="I29" s="62">
        <v>0</v>
      </c>
      <c r="J29" s="62">
        <v>0</v>
      </c>
      <c r="K29" s="48"/>
    </row>
    <row r="30" spans="1:11" ht="12.75">
      <c r="A30" s="123"/>
      <c r="B30" s="825" t="s">
        <v>30</v>
      </c>
      <c r="C30" s="825"/>
      <c r="D30" s="62">
        <v>0</v>
      </c>
      <c r="E30" s="62">
        <v>0</v>
      </c>
      <c r="G30" s="825" t="s">
        <v>31</v>
      </c>
      <c r="H30" s="825"/>
      <c r="I30" s="62">
        <v>0</v>
      </c>
      <c r="J30" s="62">
        <v>0</v>
      </c>
      <c r="K30" s="48"/>
    </row>
    <row r="31" spans="1:11" ht="12.75">
      <c r="A31" s="123"/>
      <c r="B31" s="825" t="s">
        <v>32</v>
      </c>
      <c r="C31" s="825"/>
      <c r="D31" s="788">
        <v>48560476.65</v>
      </c>
      <c r="E31" s="788">
        <v>44611515.54</v>
      </c>
      <c r="G31" s="825" t="s">
        <v>33</v>
      </c>
      <c r="H31" s="825"/>
      <c r="I31" s="62">
        <v>0</v>
      </c>
      <c r="J31" s="62">
        <v>0</v>
      </c>
      <c r="K31" s="48"/>
    </row>
    <row r="32" spans="1:11" ht="12.75">
      <c r="A32" s="123"/>
      <c r="B32" s="825" t="s">
        <v>34</v>
      </c>
      <c r="C32" s="825"/>
      <c r="D32" s="788">
        <v>8072113.79</v>
      </c>
      <c r="E32" s="788">
        <v>6874693.79</v>
      </c>
      <c r="G32" s="825" t="s">
        <v>35</v>
      </c>
      <c r="H32" s="825"/>
      <c r="I32" s="62">
        <v>0</v>
      </c>
      <c r="J32" s="62">
        <v>0</v>
      </c>
      <c r="K32" s="48"/>
    </row>
    <row r="33" spans="1:11" ht="26.25" customHeight="1">
      <c r="A33" s="123"/>
      <c r="B33" s="825" t="s">
        <v>36</v>
      </c>
      <c r="C33" s="825"/>
      <c r="D33" s="788">
        <v>0</v>
      </c>
      <c r="E33" s="788">
        <v>0</v>
      </c>
      <c r="G33" s="828" t="s">
        <v>37</v>
      </c>
      <c r="H33" s="828"/>
      <c r="I33" s="62">
        <v>0</v>
      </c>
      <c r="J33" s="62">
        <v>0</v>
      </c>
      <c r="K33" s="48"/>
    </row>
    <row r="34" spans="1:11" ht="12.75">
      <c r="A34" s="123"/>
      <c r="B34" s="825" t="s">
        <v>38</v>
      </c>
      <c r="C34" s="825"/>
      <c r="D34" s="788">
        <v>1475878.18</v>
      </c>
      <c r="E34" s="788">
        <v>1475878.18</v>
      </c>
      <c r="G34" s="825" t="s">
        <v>39</v>
      </c>
      <c r="H34" s="825"/>
      <c r="I34" s="62">
        <v>0</v>
      </c>
      <c r="J34" s="62">
        <v>0</v>
      </c>
      <c r="K34" s="48"/>
    </row>
    <row r="35" spans="1:11" ht="12.75">
      <c r="A35" s="123"/>
      <c r="B35" s="825" t="s">
        <v>40</v>
      </c>
      <c r="C35" s="825"/>
      <c r="D35" s="788">
        <v>0.04</v>
      </c>
      <c r="E35" s="788">
        <v>0.04</v>
      </c>
      <c r="G35" s="106"/>
      <c r="H35" s="107"/>
      <c r="I35" s="108"/>
      <c r="J35" s="108"/>
      <c r="K35" s="48"/>
    </row>
    <row r="36" spans="1:11" ht="12.75">
      <c r="A36" s="123"/>
      <c r="B36" s="825" t="s">
        <v>41</v>
      </c>
      <c r="C36" s="825"/>
      <c r="D36" s="62">
        <v>0</v>
      </c>
      <c r="E36" s="62">
        <v>0</v>
      </c>
      <c r="G36" s="829" t="s">
        <v>42</v>
      </c>
      <c r="H36" s="829"/>
      <c r="I36" s="109">
        <f>SUM(I29:I34)</f>
        <v>0</v>
      </c>
      <c r="J36" s="109">
        <f>SUM(J29:J34)</f>
        <v>0</v>
      </c>
      <c r="K36" s="48"/>
    </row>
    <row r="37" spans="1:11" ht="12.75">
      <c r="A37" s="123"/>
      <c r="B37" s="825" t="s">
        <v>43</v>
      </c>
      <c r="C37" s="825"/>
      <c r="D37" s="62">
        <v>0</v>
      </c>
      <c r="E37" s="62">
        <v>0</v>
      </c>
      <c r="G37" s="59"/>
      <c r="H37" s="111"/>
      <c r="I37" s="67"/>
      <c r="J37" s="67"/>
      <c r="K37" s="48"/>
    </row>
    <row r="38" spans="1:11" ht="12.75">
      <c r="A38" s="123"/>
      <c r="B38" s="106"/>
      <c r="C38" s="107"/>
      <c r="D38" s="108"/>
      <c r="E38" s="108"/>
      <c r="G38" s="829" t="s">
        <v>184</v>
      </c>
      <c r="H38" s="829"/>
      <c r="I38" s="109">
        <f>I25+I36</f>
        <v>325895.7</v>
      </c>
      <c r="J38" s="109">
        <f>J25+J36</f>
        <v>18348294.89</v>
      </c>
      <c r="K38" s="48"/>
    </row>
    <row r="39" spans="1:11" ht="12.75">
      <c r="A39" s="150"/>
      <c r="B39" s="829" t="s">
        <v>45</v>
      </c>
      <c r="C39" s="829"/>
      <c r="D39" s="109">
        <f>+D29+D30+D31+D32+D33-D34+D35+D36+D37</f>
        <v>55156712.3</v>
      </c>
      <c r="E39" s="109">
        <f>+E29+E30+E31+E32+E33-E34+E35+E36+E37</f>
        <v>50010331.19</v>
      </c>
      <c r="F39" s="110"/>
      <c r="G39" s="59"/>
      <c r="H39" s="113"/>
      <c r="I39" s="67"/>
      <c r="J39" s="67"/>
      <c r="K39" s="48"/>
    </row>
    <row r="40" spans="1:11" ht="12.75">
      <c r="A40" s="123"/>
      <c r="B40" s="106"/>
      <c r="C40" s="59"/>
      <c r="D40" s="108"/>
      <c r="E40" s="108"/>
      <c r="G40" s="827" t="s">
        <v>46</v>
      </c>
      <c r="H40" s="827"/>
      <c r="I40" s="108"/>
      <c r="J40" s="108"/>
      <c r="K40" s="48"/>
    </row>
    <row r="41" spans="1:11" ht="12.75">
      <c r="A41" s="123"/>
      <c r="B41" s="829" t="s">
        <v>185</v>
      </c>
      <c r="C41" s="829"/>
      <c r="D41" s="109">
        <f>(D24+D39)</f>
        <v>90463449.94999999</v>
      </c>
      <c r="E41" s="109">
        <f>E24+E39</f>
        <v>73377201.74</v>
      </c>
      <c r="G41" s="59"/>
      <c r="H41" s="113"/>
      <c r="I41" s="108"/>
      <c r="J41" s="108"/>
      <c r="K41" s="48"/>
    </row>
    <row r="42" spans="1:11" ht="12.75">
      <c r="A42" s="123"/>
      <c r="B42" s="106"/>
      <c r="C42" s="106"/>
      <c r="D42" s="108"/>
      <c r="E42" s="108"/>
      <c r="G42" s="829" t="s">
        <v>48</v>
      </c>
      <c r="H42" s="829"/>
      <c r="I42" s="109">
        <f>SUM(I44:I46)</f>
        <v>90927976.39</v>
      </c>
      <c r="J42" s="109">
        <f>SUM(J44:J46)</f>
        <v>56921106</v>
      </c>
      <c r="K42" s="48"/>
    </row>
    <row r="43" spans="1:11" ht="12.75">
      <c r="A43" s="123"/>
      <c r="B43" s="106"/>
      <c r="C43" s="106"/>
      <c r="D43" s="108"/>
      <c r="E43" s="108"/>
      <c r="G43" s="106"/>
      <c r="H43" s="60"/>
      <c r="I43" s="108"/>
      <c r="J43" s="108"/>
      <c r="K43" s="48"/>
    </row>
    <row r="44" spans="1:11" ht="12.75">
      <c r="A44" s="123"/>
      <c r="B44" s="106"/>
      <c r="C44" s="106"/>
      <c r="D44" s="108"/>
      <c r="E44" s="108"/>
      <c r="G44" s="825" t="s">
        <v>49</v>
      </c>
      <c r="H44" s="825"/>
      <c r="I44" s="788">
        <v>90927976.39</v>
      </c>
      <c r="J44" s="788">
        <v>56921106</v>
      </c>
      <c r="K44" s="48"/>
    </row>
    <row r="45" spans="1:11" ht="12.75">
      <c r="A45" s="123"/>
      <c r="B45" s="106"/>
      <c r="C45" s="839"/>
      <c r="D45" s="839"/>
      <c r="E45" s="108"/>
      <c r="G45" s="825" t="s">
        <v>50</v>
      </c>
      <c r="H45" s="825"/>
      <c r="I45" s="62">
        <v>0</v>
      </c>
      <c r="J45" s="62">
        <v>0</v>
      </c>
      <c r="K45" s="48"/>
    </row>
    <row r="46" spans="1:11" ht="12.75">
      <c r="A46" s="123"/>
      <c r="B46" s="106"/>
      <c r="C46" s="839"/>
      <c r="D46" s="839"/>
      <c r="E46" s="108"/>
      <c r="G46" s="825" t="s">
        <v>51</v>
      </c>
      <c r="H46" s="825"/>
      <c r="I46" s="62">
        <v>0</v>
      </c>
      <c r="J46" s="62">
        <v>0</v>
      </c>
      <c r="K46" s="48"/>
    </row>
    <row r="47" spans="1:11" ht="12.75">
      <c r="A47" s="123"/>
      <c r="B47" s="106"/>
      <c r="C47" s="839"/>
      <c r="D47" s="839"/>
      <c r="E47" s="108"/>
      <c r="G47" s="106"/>
      <c r="H47" s="60"/>
      <c r="I47" s="108"/>
      <c r="J47" s="108"/>
      <c r="K47" s="48"/>
    </row>
    <row r="48" spans="1:11" ht="12.75">
      <c r="A48" s="123"/>
      <c r="B48" s="106"/>
      <c r="C48" s="839"/>
      <c r="D48" s="839"/>
      <c r="E48" s="108"/>
      <c r="G48" s="829" t="s">
        <v>52</v>
      </c>
      <c r="H48" s="829"/>
      <c r="I48" s="109">
        <f>+I50+I51</f>
        <v>-790422.1200000001</v>
      </c>
      <c r="J48" s="109">
        <f>SUM(J50:J54)</f>
        <v>-1892199.3000000003</v>
      </c>
      <c r="K48" s="48"/>
    </row>
    <row r="49" spans="1:11" ht="12.75">
      <c r="A49" s="123"/>
      <c r="B49" s="106"/>
      <c r="C49" s="839"/>
      <c r="D49" s="839"/>
      <c r="E49" s="108"/>
      <c r="G49" s="59"/>
      <c r="H49" s="60"/>
      <c r="I49" s="114"/>
      <c r="J49" s="114"/>
      <c r="K49" s="48"/>
    </row>
    <row r="50" spans="1:11" ht="12.75">
      <c r="A50" s="123"/>
      <c r="B50" s="106"/>
      <c r="C50" s="839"/>
      <c r="D50" s="839"/>
      <c r="E50" s="108"/>
      <c r="G50" s="825" t="s">
        <v>53</v>
      </c>
      <c r="H50" s="825"/>
      <c r="I50" s="788">
        <v>1101777.18</v>
      </c>
      <c r="J50" s="788">
        <v>-2913049.99</v>
      </c>
      <c r="K50" s="48"/>
    </row>
    <row r="51" spans="1:11" ht="12.75">
      <c r="A51" s="123"/>
      <c r="B51" s="106"/>
      <c r="C51" s="839"/>
      <c r="D51" s="839"/>
      <c r="E51" s="108"/>
      <c r="G51" s="825" t="s">
        <v>54</v>
      </c>
      <c r="H51" s="825"/>
      <c r="I51" s="788">
        <v>-1892199.3</v>
      </c>
      <c r="J51" s="788">
        <v>1020850.69</v>
      </c>
      <c r="K51" s="48"/>
    </row>
    <row r="52" spans="1:11" ht="12.75">
      <c r="A52" s="123"/>
      <c r="B52" s="106"/>
      <c r="C52" s="839"/>
      <c r="D52" s="839"/>
      <c r="E52" s="108"/>
      <c r="G52" s="825" t="s">
        <v>55</v>
      </c>
      <c r="H52" s="825"/>
      <c r="I52" s="62">
        <v>0</v>
      </c>
      <c r="J52" s="62">
        <v>0</v>
      </c>
      <c r="K52" s="48"/>
    </row>
    <row r="53" spans="1:11" ht="12.75">
      <c r="A53" s="123"/>
      <c r="B53" s="106"/>
      <c r="C53" s="106"/>
      <c r="D53" s="108"/>
      <c r="E53" s="108"/>
      <c r="G53" s="825" t="s">
        <v>56</v>
      </c>
      <c r="H53" s="825"/>
      <c r="I53" s="62">
        <v>0</v>
      </c>
      <c r="J53" s="62">
        <v>0</v>
      </c>
      <c r="K53" s="48"/>
    </row>
    <row r="54" spans="1:11" ht="12.75">
      <c r="A54" s="123"/>
      <c r="B54" s="106"/>
      <c r="C54" s="106"/>
      <c r="D54" s="108"/>
      <c r="E54" s="108"/>
      <c r="G54" s="825" t="s">
        <v>57</v>
      </c>
      <c r="H54" s="825"/>
      <c r="I54" s="788">
        <v>0</v>
      </c>
      <c r="J54" s="62">
        <v>0</v>
      </c>
      <c r="K54" s="48"/>
    </row>
    <row r="55" spans="1:11" ht="12.75">
      <c r="A55" s="123"/>
      <c r="B55" s="106"/>
      <c r="C55" s="106"/>
      <c r="D55" s="108"/>
      <c r="E55" s="108"/>
      <c r="G55" s="106"/>
      <c r="H55" s="60"/>
      <c r="I55" s="108"/>
      <c r="J55" s="108"/>
      <c r="K55" s="48"/>
    </row>
    <row r="56" spans="1:11" ht="25.5" customHeight="1">
      <c r="A56" s="123"/>
      <c r="B56" s="106"/>
      <c r="C56" s="106"/>
      <c r="D56" s="108"/>
      <c r="E56" s="108"/>
      <c r="G56" s="829" t="s">
        <v>58</v>
      </c>
      <c r="H56" s="829"/>
      <c r="I56" s="109">
        <f>SUM(I58:I59)</f>
        <v>0</v>
      </c>
      <c r="J56" s="109">
        <f>SUM(J58:J59)</f>
        <v>0</v>
      </c>
      <c r="K56" s="48"/>
    </row>
    <row r="57" spans="1:11" ht="12.75">
      <c r="A57" s="123"/>
      <c r="B57" s="106"/>
      <c r="C57" s="106"/>
      <c r="D57" s="108"/>
      <c r="E57" s="108"/>
      <c r="G57" s="106"/>
      <c r="H57" s="60"/>
      <c r="I57" s="108"/>
      <c r="J57" s="108"/>
      <c r="K57" s="48"/>
    </row>
    <row r="58" spans="1:11" ht="12.75">
      <c r="A58" s="123"/>
      <c r="B58" s="106"/>
      <c r="C58" s="106"/>
      <c r="D58" s="108"/>
      <c r="E58" s="108"/>
      <c r="G58" s="825" t="s">
        <v>59</v>
      </c>
      <c r="H58" s="825"/>
      <c r="I58" s="62">
        <v>0</v>
      </c>
      <c r="J58" s="62">
        <v>0</v>
      </c>
      <c r="K58" s="48"/>
    </row>
    <row r="59" spans="1:11" ht="12.75">
      <c r="A59" s="123"/>
      <c r="B59" s="106"/>
      <c r="C59" s="106"/>
      <c r="D59" s="108"/>
      <c r="E59" s="108"/>
      <c r="G59" s="825" t="s">
        <v>60</v>
      </c>
      <c r="H59" s="825"/>
      <c r="I59" s="62">
        <v>0</v>
      </c>
      <c r="J59" s="62">
        <v>0</v>
      </c>
      <c r="K59" s="48"/>
    </row>
    <row r="60" spans="1:11" ht="9.75" customHeight="1">
      <c r="A60" s="123"/>
      <c r="B60" s="106"/>
      <c r="C60" s="106"/>
      <c r="D60" s="108"/>
      <c r="E60" s="108"/>
      <c r="G60" s="106"/>
      <c r="H60" s="115"/>
      <c r="I60" s="108"/>
      <c r="J60" s="108"/>
      <c r="K60" s="48"/>
    </row>
    <row r="61" spans="1:11" ht="12.75">
      <c r="A61" s="123"/>
      <c r="B61" s="106"/>
      <c r="C61" s="106"/>
      <c r="D61" s="108"/>
      <c r="E61" s="108"/>
      <c r="G61" s="829" t="s">
        <v>61</v>
      </c>
      <c r="H61" s="829"/>
      <c r="I61" s="109">
        <f>+I42+I48</f>
        <v>90137554.27</v>
      </c>
      <c r="J61" s="109">
        <f>J42+J48+J56</f>
        <v>55028906.7</v>
      </c>
      <c r="K61" s="48"/>
    </row>
    <row r="62" spans="1:11" ht="9.75" customHeight="1">
      <c r="A62" s="123"/>
      <c r="B62" s="106"/>
      <c r="C62" s="106"/>
      <c r="D62" s="108"/>
      <c r="E62" s="108"/>
      <c r="G62" s="106"/>
      <c r="H62" s="60"/>
      <c r="I62" s="108"/>
      <c r="J62" s="108"/>
      <c r="K62" s="48"/>
    </row>
    <row r="63" spans="1:11" ht="12.75">
      <c r="A63" s="123"/>
      <c r="B63" s="106"/>
      <c r="C63" s="106"/>
      <c r="D63" s="108"/>
      <c r="E63" s="108"/>
      <c r="G63" s="829" t="s">
        <v>186</v>
      </c>
      <c r="H63" s="829"/>
      <c r="I63" s="109">
        <f>I38+I61</f>
        <v>90463449.97</v>
      </c>
      <c r="J63" s="109">
        <f>J38+J61</f>
        <v>73377201.59</v>
      </c>
      <c r="K63" s="48"/>
    </row>
    <row r="64" spans="1:11" ht="6" customHeight="1">
      <c r="A64" s="262"/>
      <c r="B64" s="116"/>
      <c r="C64" s="116"/>
      <c r="D64" s="116"/>
      <c r="E64" s="116"/>
      <c r="F64" s="117"/>
      <c r="G64" s="116"/>
      <c r="H64" s="116"/>
      <c r="I64" s="792"/>
      <c r="J64" s="792"/>
      <c r="K64" s="75"/>
    </row>
    <row r="65" spans="2:10" ht="6" customHeight="1">
      <c r="B65" s="60"/>
      <c r="C65" s="81"/>
      <c r="D65" s="82"/>
      <c r="E65" s="82"/>
      <c r="G65" s="83"/>
      <c r="H65" s="81"/>
      <c r="I65" s="82"/>
      <c r="J65" s="82"/>
    </row>
    <row r="66" spans="2:10" ht="6" customHeight="1">
      <c r="B66" s="60"/>
      <c r="C66" s="81"/>
      <c r="D66" s="82"/>
      <c r="E66" s="82"/>
      <c r="G66" s="83"/>
      <c r="H66" s="81"/>
      <c r="I66" s="82"/>
      <c r="J66" s="82"/>
    </row>
    <row r="67" spans="2:10" ht="6" customHeight="1">
      <c r="B67" s="60"/>
      <c r="C67" s="81"/>
      <c r="D67" s="82"/>
      <c r="E67" s="82"/>
      <c r="G67" s="83"/>
      <c r="H67" s="81"/>
      <c r="I67" s="82"/>
      <c r="J67" s="82"/>
    </row>
    <row r="68" spans="2:10" ht="15" customHeight="1">
      <c r="B68" s="838" t="s">
        <v>76</v>
      </c>
      <c r="C68" s="838"/>
      <c r="D68" s="838"/>
      <c r="E68" s="838"/>
      <c r="F68" s="838"/>
      <c r="G68" s="838"/>
      <c r="H68" s="838"/>
      <c r="I68" s="838"/>
      <c r="J68" s="838"/>
    </row>
    <row r="69" spans="2:10" ht="9.75" customHeight="1">
      <c r="B69" s="60"/>
      <c r="C69" s="81"/>
      <c r="D69" s="82"/>
      <c r="E69" s="82"/>
      <c r="G69" s="83"/>
      <c r="H69" s="81"/>
      <c r="I69" s="82"/>
      <c r="J69" s="82"/>
    </row>
    <row r="70" spans="2:10" ht="49.5" customHeight="1">
      <c r="B70" s="60"/>
      <c r="C70" s="837"/>
      <c r="D70" s="837"/>
      <c r="E70" s="82"/>
      <c r="G70" s="836"/>
      <c r="H70" s="836"/>
      <c r="I70" s="82"/>
      <c r="J70" s="82"/>
    </row>
    <row r="71" spans="2:10" ht="13.5" customHeight="1">
      <c r="B71" s="85"/>
      <c r="C71" s="835"/>
      <c r="D71" s="835"/>
      <c r="E71" s="82"/>
      <c r="F71" s="82"/>
      <c r="G71" s="835"/>
      <c r="H71" s="835"/>
      <c r="I71" s="86"/>
      <c r="J71" s="82"/>
    </row>
    <row r="72" spans="2:10" ht="13.5" customHeight="1">
      <c r="B72" s="87"/>
      <c r="C72" s="831"/>
      <c r="D72" s="831"/>
      <c r="E72" s="88"/>
      <c r="F72" s="88"/>
      <c r="G72" s="831"/>
      <c r="H72" s="831"/>
      <c r="I72" s="86"/>
      <c r="J72" s="82"/>
    </row>
  </sheetData>
  <sheetProtection formatCells="0" selectLockedCells="1"/>
  <mergeCells count="74">
    <mergeCell ref="B12:C12"/>
    <mergeCell ref="B14:C14"/>
    <mergeCell ref="G14:H14"/>
    <mergeCell ref="B16:C16"/>
    <mergeCell ref="G16:H16"/>
    <mergeCell ref="G12:H12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36:C36"/>
    <mergeCell ref="G36:H36"/>
    <mergeCell ref="G44:H44"/>
    <mergeCell ref="B37:C37"/>
    <mergeCell ref="G38:H38"/>
    <mergeCell ref="B39:C39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0:H30"/>
    <mergeCell ref="B29:C29"/>
    <mergeCell ref="G29:H29"/>
    <mergeCell ref="B34:C34"/>
    <mergeCell ref="G34:H34"/>
    <mergeCell ref="G27:H27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22:H22"/>
    <mergeCell ref="B17:C17"/>
    <mergeCell ref="G17:H17"/>
    <mergeCell ref="B18:C18"/>
    <mergeCell ref="G18:H18"/>
    <mergeCell ref="B19:C19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</mergeCells>
  <conditionalFormatting sqref="C45:D52">
    <cfRule type="expression" priority="1" dxfId="2">
      <formula>$E$41&lt;&gt;$J$63</formula>
    </cfRule>
    <cfRule type="expression" priority="2" dxfId="2">
      <formula>$D$41&lt;&gt;$I$63</formula>
    </cfRule>
  </conditionalFormatting>
  <printOptions horizontalCentered="1" verticalCentered="1"/>
  <pageMargins left="0" right="0" top="0.32" bottom="0.5905511811023623" header="0" footer="0"/>
  <pageSetup fitToHeight="1" fitToWidth="1" horizontalDpi="600" verticalDpi="600" orientation="landscape" scale="59" r:id="rId2"/>
  <headerFooter>
    <oddFooter>&amp;CPágina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0"/>
  <sheetViews>
    <sheetView showGridLines="0" view="pageLayout" zoomScaleNormal="85" workbookViewId="0" topLeftCell="A3">
      <selection activeCell="E29" sqref="E29"/>
    </sheetView>
  </sheetViews>
  <sheetFormatPr defaultColWidth="11.421875" defaultRowHeight="15"/>
  <cols>
    <col min="1" max="1" width="2.140625" style="26" customWidth="1"/>
    <col min="2" max="3" width="3.7109375" style="268" customWidth="1"/>
    <col min="4" max="4" width="21.7109375" style="268" customWidth="1"/>
    <col min="5" max="5" width="8.140625" style="268" customWidth="1"/>
    <col min="6" max="6" width="22.28125" style="268" customWidth="1"/>
    <col min="7" max="7" width="7.421875" style="268" customWidth="1"/>
    <col min="8" max="8" width="13.7109375" style="268" customWidth="1"/>
    <col min="9" max="9" width="15.421875" style="268" customWidth="1"/>
    <col min="10" max="10" width="14.57421875" style="268" customWidth="1"/>
    <col min="11" max="11" width="13.8515625" style="268" customWidth="1"/>
    <col min="12" max="12" width="12.7109375" style="268" customWidth="1"/>
    <col min="13" max="13" width="14.00390625" style="268" customWidth="1"/>
    <col min="14" max="14" width="13.57421875" style="268" customWidth="1"/>
    <col min="15" max="15" width="14.8515625" style="268" customWidth="1"/>
    <col min="16" max="16" width="12.8515625" style="26" customWidth="1"/>
    <col min="17" max="17" width="11.140625" style="268" customWidth="1"/>
    <col min="18" max="18" width="7.140625" style="268" customWidth="1"/>
    <col min="19" max="16384" width="11.421875" style="268" customWidth="1"/>
  </cols>
  <sheetData>
    <row r="1" spans="2:15" ht="6" customHeight="1"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2:15" ht="13.5" customHeight="1">
      <c r="B2" s="847" t="s">
        <v>462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</row>
    <row r="3" spans="2:15" ht="20.25" customHeight="1">
      <c r="B3" s="847" t="s">
        <v>916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</row>
    <row r="4" spans="2:15" s="26" customFormat="1" ht="8.25" customHeigh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4:15" s="26" customFormat="1" ht="24" customHeight="1">
      <c r="D5" s="31" t="s">
        <v>3</v>
      </c>
      <c r="E5" s="281" t="s">
        <v>509</v>
      </c>
      <c r="F5" s="281"/>
      <c r="G5" s="280"/>
      <c r="H5" s="281"/>
      <c r="I5" s="281"/>
      <c r="J5" s="281"/>
      <c r="K5" s="281"/>
      <c r="L5" s="73"/>
      <c r="M5" s="73"/>
      <c r="N5" s="77"/>
      <c r="O5" s="240"/>
    </row>
    <row r="6" spans="2:15" s="26" customFormat="1" ht="8.25" customHeight="1"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2:17" ht="15" customHeight="1">
      <c r="B7" s="969" t="s">
        <v>463</v>
      </c>
      <c r="C7" s="1023"/>
      <c r="D7" s="970"/>
      <c r="E7" s="1025" t="s">
        <v>464</v>
      </c>
      <c r="F7" s="469"/>
      <c r="G7" s="1025" t="s">
        <v>461</v>
      </c>
      <c r="H7" s="1028" t="s">
        <v>222</v>
      </c>
      <c r="I7" s="1029"/>
      <c r="J7" s="1029"/>
      <c r="K7" s="1029"/>
      <c r="L7" s="1029"/>
      <c r="M7" s="1029"/>
      <c r="N7" s="1030"/>
      <c r="O7" s="964" t="s">
        <v>223</v>
      </c>
      <c r="P7" s="1031" t="s">
        <v>469</v>
      </c>
      <c r="Q7" s="1032"/>
    </row>
    <row r="8" spans="2:17" ht="51">
      <c r="B8" s="971"/>
      <c r="C8" s="938"/>
      <c r="D8" s="972"/>
      <c r="E8" s="1026"/>
      <c r="F8" s="470" t="s">
        <v>465</v>
      </c>
      <c r="G8" s="1026"/>
      <c r="H8" s="376" t="s">
        <v>224</v>
      </c>
      <c r="I8" s="376" t="s">
        <v>225</v>
      </c>
      <c r="J8" s="376" t="s">
        <v>203</v>
      </c>
      <c r="K8" s="376" t="s">
        <v>404</v>
      </c>
      <c r="L8" s="376" t="s">
        <v>204</v>
      </c>
      <c r="M8" s="796" t="s">
        <v>226</v>
      </c>
      <c r="N8" s="376" t="s">
        <v>405</v>
      </c>
      <c r="O8" s="964"/>
      <c r="P8" s="471" t="s">
        <v>470</v>
      </c>
      <c r="Q8" s="471" t="s">
        <v>471</v>
      </c>
    </row>
    <row r="9" spans="2:17" ht="15.75" customHeight="1">
      <c r="B9" s="973"/>
      <c r="C9" s="1024"/>
      <c r="D9" s="974"/>
      <c r="E9" s="1027"/>
      <c r="F9" s="472"/>
      <c r="G9" s="1027"/>
      <c r="H9" s="376">
        <v>1</v>
      </c>
      <c r="I9" s="376">
        <v>2</v>
      </c>
      <c r="J9" s="376" t="s">
        <v>227</v>
      </c>
      <c r="K9" s="376">
        <v>4</v>
      </c>
      <c r="L9" s="376">
        <v>5</v>
      </c>
      <c r="M9" s="376">
        <v>6</v>
      </c>
      <c r="N9" s="376">
        <v>7</v>
      </c>
      <c r="O9" s="376" t="s">
        <v>467</v>
      </c>
      <c r="P9" s="301" t="s">
        <v>472</v>
      </c>
      <c r="Q9" s="301" t="s">
        <v>473</v>
      </c>
    </row>
    <row r="10" spans="2:17" ht="15" customHeight="1">
      <c r="B10" s="1019"/>
      <c r="C10" s="1006"/>
      <c r="D10" s="1020"/>
      <c r="E10" s="458"/>
      <c r="F10" s="458"/>
      <c r="G10" s="459"/>
      <c r="H10" s="459"/>
      <c r="I10" s="459"/>
      <c r="J10" s="459"/>
      <c r="K10" s="615"/>
      <c r="L10" s="676"/>
      <c r="M10" s="676"/>
      <c r="N10" s="458"/>
      <c r="O10" s="459"/>
      <c r="P10" s="323"/>
      <c r="Q10" s="473"/>
    </row>
    <row r="11" spans="2:17" ht="12.75">
      <c r="B11" s="377"/>
      <c r="C11" s="1017"/>
      <c r="D11" s="1018"/>
      <c r="E11" s="461"/>
      <c r="F11" s="461"/>
      <c r="G11" s="477"/>
      <c r="H11" s="474">
        <f>SUM(H13:H28)</f>
        <v>16580725.42</v>
      </c>
      <c r="I11" s="460">
        <f>SUM(I13:I28)</f>
        <v>91715575.72</v>
      </c>
      <c r="J11" s="460">
        <f>H11+I11</f>
        <v>108296301.14</v>
      </c>
      <c r="K11" s="673">
        <f>SUM(K13:K28)</f>
        <v>8006774.32</v>
      </c>
      <c r="L11" s="474">
        <f>SUM(L13:L27)</f>
        <v>56866.2</v>
      </c>
      <c r="M11" s="474">
        <f>SUM(M13:M28)</f>
        <v>12720509.36</v>
      </c>
      <c r="N11" s="460">
        <f>SUM(N13:N28)</f>
        <v>20784149.88</v>
      </c>
      <c r="O11" s="553">
        <f>+J11-L11</f>
        <v>108239434.94</v>
      </c>
      <c r="P11" s="475">
        <f>L11/H11</f>
        <v>0.0034296569395815975</v>
      </c>
      <c r="Q11" s="476">
        <f>L11/J11</f>
        <v>0.0005250982665279236</v>
      </c>
    </row>
    <row r="12" spans="2:17" ht="12.75">
      <c r="B12" s="377"/>
      <c r="C12" s="450"/>
      <c r="D12" s="378" t="s">
        <v>468</v>
      </c>
      <c r="E12" s="458"/>
      <c r="F12" s="458"/>
      <c r="G12" s="615"/>
      <c r="H12" s="381"/>
      <c r="I12" s="381"/>
      <c r="J12" s="565"/>
      <c r="K12" s="674"/>
      <c r="L12" s="381"/>
      <c r="M12" s="381"/>
      <c r="N12" s="565"/>
      <c r="O12" s="381">
        <f>+J12-L12</f>
        <v>0</v>
      </c>
      <c r="P12" s="475"/>
      <c r="Q12" s="476"/>
    </row>
    <row r="13" spans="2:17" ht="12.75">
      <c r="B13" s="501"/>
      <c r="C13" s="450"/>
      <c r="D13" s="378"/>
      <c r="E13" s="473" t="s">
        <v>661</v>
      </c>
      <c r="F13" s="274" t="s">
        <v>668</v>
      </c>
      <c r="G13" s="616" t="s">
        <v>675</v>
      </c>
      <c r="H13" s="634">
        <v>4767917.29</v>
      </c>
      <c r="I13" s="634">
        <v>2409185.35</v>
      </c>
      <c r="J13" s="565">
        <f aca="true" t="shared" si="0" ref="J13:J28">+H13+I13</f>
        <v>7177102.640000001</v>
      </c>
      <c r="K13" s="816">
        <v>491735.37</v>
      </c>
      <c r="L13" s="634">
        <v>11959.62</v>
      </c>
      <c r="M13" s="634">
        <v>1178599.9</v>
      </c>
      <c r="N13" s="772">
        <v>1682294.89</v>
      </c>
      <c r="O13" s="520">
        <f>J13-L13</f>
        <v>7165143.0200000005</v>
      </c>
      <c r="P13" s="475">
        <f aca="true" t="shared" si="1" ref="P13:P20">L13/H13</f>
        <v>0.002508353075898261</v>
      </c>
      <c r="Q13" s="476">
        <f aca="true" t="shared" si="2" ref="Q13:Q20">L13/J13</f>
        <v>0.001666357665465963</v>
      </c>
    </row>
    <row r="14" spans="2:17" ht="12.75">
      <c r="B14" s="501"/>
      <c r="C14" s="1017"/>
      <c r="D14" s="1018"/>
      <c r="E14" s="473" t="s">
        <v>662</v>
      </c>
      <c r="F14" s="274" t="s">
        <v>669</v>
      </c>
      <c r="G14" s="616" t="s">
        <v>675</v>
      </c>
      <c r="H14" s="634">
        <v>1310105.72</v>
      </c>
      <c r="I14" s="634">
        <v>1129664.97</v>
      </c>
      <c r="J14" s="565">
        <f t="shared" si="0"/>
        <v>2439770.69</v>
      </c>
      <c r="K14" s="816">
        <v>17247.76</v>
      </c>
      <c r="L14" s="634">
        <v>6358.74</v>
      </c>
      <c r="M14" s="634">
        <v>465747.54</v>
      </c>
      <c r="N14" s="772">
        <v>489354.04</v>
      </c>
      <c r="O14" s="520">
        <f aca="true" t="shared" si="3" ref="O14:O28">J14-L14</f>
        <v>2433411.9499999997</v>
      </c>
      <c r="P14" s="475">
        <f t="shared" si="1"/>
        <v>0.0048536083026948385</v>
      </c>
      <c r="Q14" s="476">
        <f t="shared" si="2"/>
        <v>0.00260628592107564</v>
      </c>
    </row>
    <row r="15" spans="2:17" ht="12.75">
      <c r="B15" s="501"/>
      <c r="C15" s="450"/>
      <c r="D15" s="378"/>
      <c r="E15" s="473" t="s">
        <v>574</v>
      </c>
      <c r="F15" s="274" t="s">
        <v>579</v>
      </c>
      <c r="G15" s="616" t="s">
        <v>675</v>
      </c>
      <c r="H15" s="634">
        <v>818809.13</v>
      </c>
      <c r="I15" s="634">
        <v>1551039.12</v>
      </c>
      <c r="J15" s="565">
        <f t="shared" si="0"/>
        <v>2369848.25</v>
      </c>
      <c r="K15" s="816">
        <v>221442.91</v>
      </c>
      <c r="L15" s="634">
        <v>2946.36</v>
      </c>
      <c r="M15" s="634">
        <v>272132.54</v>
      </c>
      <c r="N15" s="772">
        <v>496521.81</v>
      </c>
      <c r="O15" s="520">
        <f t="shared" si="3"/>
        <v>2366901.89</v>
      </c>
      <c r="P15" s="475">
        <f t="shared" si="1"/>
        <v>0.00359834776146182</v>
      </c>
      <c r="Q15" s="476">
        <f t="shared" si="2"/>
        <v>0.0012432694793854417</v>
      </c>
    </row>
    <row r="16" spans="2:17" ht="12.75">
      <c r="B16" s="501"/>
      <c r="C16" s="450"/>
      <c r="D16" s="378"/>
      <c r="E16" s="473" t="s">
        <v>614</v>
      </c>
      <c r="F16" s="274" t="s">
        <v>670</v>
      </c>
      <c r="G16" s="616" t="s">
        <v>675</v>
      </c>
      <c r="H16" s="634">
        <v>519121.32</v>
      </c>
      <c r="I16" s="634">
        <v>522961.32</v>
      </c>
      <c r="J16" s="565">
        <f t="shared" si="0"/>
        <v>1042082.64</v>
      </c>
      <c r="K16" s="816">
        <v>1500</v>
      </c>
      <c r="L16" s="634">
        <v>4090.04</v>
      </c>
      <c r="M16" s="634">
        <v>186225.1</v>
      </c>
      <c r="N16" s="772">
        <v>191815.14</v>
      </c>
      <c r="O16" s="520">
        <f t="shared" si="3"/>
        <v>1037992.6</v>
      </c>
      <c r="P16" s="475">
        <f t="shared" si="1"/>
        <v>0.007878774849778853</v>
      </c>
      <c r="Q16" s="476">
        <f t="shared" si="2"/>
        <v>0.0039248710639685925</v>
      </c>
    </row>
    <row r="17" spans="2:17" ht="12.75">
      <c r="B17" s="501"/>
      <c r="C17" s="450"/>
      <c r="D17" s="378"/>
      <c r="E17" s="473" t="s">
        <v>575</v>
      </c>
      <c r="F17" s="274" t="s">
        <v>580</v>
      </c>
      <c r="G17" s="616" t="s">
        <v>675</v>
      </c>
      <c r="H17" s="634">
        <v>729553.94</v>
      </c>
      <c r="I17" s="634">
        <v>866571.48</v>
      </c>
      <c r="J17" s="565">
        <f t="shared" si="0"/>
        <v>1596125.42</v>
      </c>
      <c r="K17" s="816"/>
      <c r="L17" s="634">
        <v>4947.68</v>
      </c>
      <c r="M17" s="634">
        <v>350137.88</v>
      </c>
      <c r="N17" s="772">
        <v>355085.56</v>
      </c>
      <c r="O17" s="520">
        <f t="shared" si="3"/>
        <v>1591177.74</v>
      </c>
      <c r="P17" s="475">
        <f t="shared" si="1"/>
        <v>0.006781787786657695</v>
      </c>
      <c r="Q17" s="476">
        <f t="shared" si="2"/>
        <v>0.003099806530241214</v>
      </c>
    </row>
    <row r="18" spans="2:17" ht="12.75">
      <c r="B18" s="501"/>
      <c r="C18" s="450"/>
      <c r="D18" s="378"/>
      <c r="E18" s="473" t="s">
        <v>576</v>
      </c>
      <c r="F18" s="274" t="s">
        <v>581</v>
      </c>
      <c r="G18" s="616" t="s">
        <v>675</v>
      </c>
      <c r="H18" s="634">
        <v>382182.21</v>
      </c>
      <c r="I18" s="634">
        <v>546196.22</v>
      </c>
      <c r="J18" s="565">
        <f t="shared" si="0"/>
        <v>928378.4299999999</v>
      </c>
      <c r="K18" s="816">
        <v>41498.95</v>
      </c>
      <c r="L18" s="634">
        <v>2378.48</v>
      </c>
      <c r="M18" s="634">
        <v>205064.26</v>
      </c>
      <c r="N18" s="772">
        <v>248941.69</v>
      </c>
      <c r="O18" s="520">
        <f t="shared" si="3"/>
        <v>925999.95</v>
      </c>
      <c r="P18" s="475">
        <f t="shared" si="1"/>
        <v>0.006223418928892582</v>
      </c>
      <c r="Q18" s="476">
        <f t="shared" si="2"/>
        <v>0.002561972492187265</v>
      </c>
    </row>
    <row r="19" spans="2:17" ht="12.75">
      <c r="B19" s="501"/>
      <c r="C19" s="450"/>
      <c r="D19" s="378"/>
      <c r="E19" s="473" t="s">
        <v>577</v>
      </c>
      <c r="F19" s="274" t="s">
        <v>582</v>
      </c>
      <c r="G19" s="616" t="s">
        <v>675</v>
      </c>
      <c r="H19" s="634">
        <v>759710.84</v>
      </c>
      <c r="I19" s="634">
        <v>921547.54</v>
      </c>
      <c r="J19" s="565">
        <f t="shared" si="0"/>
        <v>1681258.38</v>
      </c>
      <c r="K19" s="816">
        <v>121745.48</v>
      </c>
      <c r="L19" s="634">
        <v>3704.96</v>
      </c>
      <c r="M19" s="634">
        <v>294023.66</v>
      </c>
      <c r="N19" s="772">
        <v>419474.1</v>
      </c>
      <c r="O19" s="520">
        <f t="shared" si="3"/>
        <v>1677553.42</v>
      </c>
      <c r="P19" s="475">
        <f t="shared" si="1"/>
        <v>0.004876802863573725</v>
      </c>
      <c r="Q19" s="476">
        <f t="shared" si="2"/>
        <v>0.002203682696290858</v>
      </c>
    </row>
    <row r="20" spans="2:17" ht="12.75">
      <c r="B20" s="501"/>
      <c r="C20" s="450"/>
      <c r="D20" s="378"/>
      <c r="E20" s="473" t="s">
        <v>578</v>
      </c>
      <c r="F20" s="274" t="s">
        <v>583</v>
      </c>
      <c r="G20" s="616" t="s">
        <v>675</v>
      </c>
      <c r="H20" s="634">
        <v>134951.23</v>
      </c>
      <c r="I20" s="634">
        <v>137190.15</v>
      </c>
      <c r="J20" s="565">
        <f t="shared" si="0"/>
        <v>272141.38</v>
      </c>
      <c r="K20" s="816"/>
      <c r="L20" s="634"/>
      <c r="M20" s="634">
        <v>64549.98</v>
      </c>
      <c r="N20" s="772">
        <v>64549.98</v>
      </c>
      <c r="O20" s="520">
        <f t="shared" si="3"/>
        <v>272141.38</v>
      </c>
      <c r="P20" s="475">
        <f t="shared" si="1"/>
        <v>0</v>
      </c>
      <c r="Q20" s="476">
        <f t="shared" si="2"/>
        <v>0</v>
      </c>
    </row>
    <row r="21" spans="1:17" s="581" customFormat="1" ht="12.75">
      <c r="A21" s="26"/>
      <c r="B21" s="501"/>
      <c r="C21" s="566"/>
      <c r="D21" s="567"/>
      <c r="E21" s="473" t="s">
        <v>663</v>
      </c>
      <c r="F21" s="274" t="s">
        <v>671</v>
      </c>
      <c r="G21" s="616" t="s">
        <v>675</v>
      </c>
      <c r="H21" s="634">
        <v>9500</v>
      </c>
      <c r="I21" s="634">
        <v>464251.3</v>
      </c>
      <c r="J21" s="565">
        <f t="shared" si="0"/>
        <v>473751.3</v>
      </c>
      <c r="K21" s="816">
        <v>7500</v>
      </c>
      <c r="L21" s="634"/>
      <c r="M21" s="634">
        <v>18904.09</v>
      </c>
      <c r="N21" s="772">
        <v>26404.09</v>
      </c>
      <c r="O21" s="520">
        <f t="shared" si="3"/>
        <v>473751.3</v>
      </c>
      <c r="P21" s="475">
        <f>L21/H21</f>
        <v>0</v>
      </c>
      <c r="Q21" s="476">
        <f aca="true" t="shared" si="4" ref="Q21:Q28">L21/J21</f>
        <v>0</v>
      </c>
    </row>
    <row r="22" spans="1:17" s="581" customFormat="1" ht="12.75">
      <c r="A22" s="26"/>
      <c r="B22" s="501"/>
      <c r="C22" s="566"/>
      <c r="D22" s="567"/>
      <c r="E22" s="473" t="s">
        <v>664</v>
      </c>
      <c r="F22" s="274" t="s">
        <v>672</v>
      </c>
      <c r="G22" s="616" t="s">
        <v>675</v>
      </c>
      <c r="H22" s="634">
        <v>1000</v>
      </c>
      <c r="I22" s="634">
        <v>1000</v>
      </c>
      <c r="J22" s="565">
        <f t="shared" si="0"/>
        <v>2000</v>
      </c>
      <c r="K22" s="816"/>
      <c r="L22" s="634"/>
      <c r="M22" s="634"/>
      <c r="N22" s="772"/>
      <c r="O22" s="520">
        <f t="shared" si="3"/>
        <v>2000</v>
      </c>
      <c r="P22" s="475">
        <f>L22/H22</f>
        <v>0</v>
      </c>
      <c r="Q22" s="476">
        <v>0</v>
      </c>
    </row>
    <row r="23" spans="1:17" s="581" customFormat="1" ht="12.75">
      <c r="A23" s="26"/>
      <c r="B23" s="501"/>
      <c r="C23" s="566"/>
      <c r="D23" s="567"/>
      <c r="E23" s="473" t="s">
        <v>665</v>
      </c>
      <c r="F23" s="274" t="s">
        <v>673</v>
      </c>
      <c r="G23" s="616" t="s">
        <v>675</v>
      </c>
      <c r="H23" s="634">
        <v>478379.54</v>
      </c>
      <c r="I23" s="634">
        <v>478509.55</v>
      </c>
      <c r="J23" s="565">
        <f t="shared" si="0"/>
        <v>956889.09</v>
      </c>
      <c r="K23" s="816">
        <v>4027.01</v>
      </c>
      <c r="L23" s="634">
        <v>3643.78</v>
      </c>
      <c r="M23" s="634">
        <v>129069.41</v>
      </c>
      <c r="N23" s="772">
        <v>136740.2</v>
      </c>
      <c r="O23" s="520">
        <f t="shared" si="3"/>
        <v>953245.3099999999</v>
      </c>
      <c r="P23" s="475">
        <f>L23/H23</f>
        <v>0.007616922747155952</v>
      </c>
      <c r="Q23" s="476">
        <f t="shared" si="4"/>
        <v>0.0038079439279634806</v>
      </c>
    </row>
    <row r="24" spans="1:17" s="581" customFormat="1" ht="12.75">
      <c r="A24" s="26"/>
      <c r="B24" s="501"/>
      <c r="C24" s="566"/>
      <c r="D24" s="567"/>
      <c r="E24" s="473" t="s">
        <v>666</v>
      </c>
      <c r="F24" s="274" t="s">
        <v>673</v>
      </c>
      <c r="G24" s="616" t="s">
        <v>675</v>
      </c>
      <c r="H24" s="634">
        <v>6350138.41</v>
      </c>
      <c r="I24" s="634">
        <v>8372920.029999999</v>
      </c>
      <c r="J24" s="565">
        <f t="shared" si="0"/>
        <v>14723058.44</v>
      </c>
      <c r="K24" s="816">
        <v>349896.84</v>
      </c>
      <c r="L24" s="634">
        <v>14362.7</v>
      </c>
      <c r="M24" s="634">
        <v>4253027.37</v>
      </c>
      <c r="N24" s="772">
        <v>4617286.91</v>
      </c>
      <c r="O24" s="520">
        <f t="shared" si="3"/>
        <v>14708695.74</v>
      </c>
      <c r="P24" s="475">
        <f>L24/H24</f>
        <v>0.002261793219716608</v>
      </c>
      <c r="Q24" s="476">
        <f t="shared" si="4"/>
        <v>0.0009755242131606999</v>
      </c>
    </row>
    <row r="25" spans="1:17" s="581" customFormat="1" ht="12.75">
      <c r="A25" s="26"/>
      <c r="B25" s="501"/>
      <c r="C25" s="566"/>
      <c r="D25" s="567"/>
      <c r="E25" s="473" t="s">
        <v>667</v>
      </c>
      <c r="F25" s="274" t="s">
        <v>674</v>
      </c>
      <c r="G25" s="616" t="s">
        <v>675</v>
      </c>
      <c r="H25" s="634">
        <v>319355.79</v>
      </c>
      <c r="I25" s="634">
        <v>346177.67</v>
      </c>
      <c r="J25" s="565">
        <f t="shared" si="0"/>
        <v>665533.46</v>
      </c>
      <c r="K25" s="816"/>
      <c r="L25" s="634">
        <v>2473.84</v>
      </c>
      <c r="M25" s="634">
        <v>156646.52</v>
      </c>
      <c r="N25" s="772">
        <v>159120.36</v>
      </c>
      <c r="O25" s="520">
        <f t="shared" si="3"/>
        <v>663059.62</v>
      </c>
      <c r="P25" s="475">
        <f>L25/H25</f>
        <v>0.007746344602050272</v>
      </c>
      <c r="Q25" s="476">
        <f t="shared" si="4"/>
        <v>0.003717078326910867</v>
      </c>
    </row>
    <row r="26" spans="1:17" s="620" customFormat="1" ht="12.75">
      <c r="A26" s="26"/>
      <c r="B26" s="501"/>
      <c r="C26" s="664"/>
      <c r="D26" s="665"/>
      <c r="E26" s="473" t="s">
        <v>748</v>
      </c>
      <c r="F26" s="274" t="s">
        <v>750</v>
      </c>
      <c r="G26" s="616" t="s">
        <v>675</v>
      </c>
      <c r="H26" s="634"/>
      <c r="I26" s="634">
        <v>3941800</v>
      </c>
      <c r="J26" s="565">
        <f t="shared" si="0"/>
        <v>3941800</v>
      </c>
      <c r="K26" s="816">
        <v>3377100</v>
      </c>
      <c r="L26" s="634"/>
      <c r="M26" s="634">
        <v>564700</v>
      </c>
      <c r="N26" s="772">
        <v>3941800</v>
      </c>
      <c r="O26" s="520">
        <f t="shared" si="3"/>
        <v>3941800</v>
      </c>
      <c r="P26" s="475">
        <v>0</v>
      </c>
      <c r="Q26" s="476">
        <f t="shared" si="4"/>
        <v>0</v>
      </c>
    </row>
    <row r="27" spans="1:17" s="620" customFormat="1" ht="12.75">
      <c r="A27" s="26"/>
      <c r="B27" s="501"/>
      <c r="C27" s="664"/>
      <c r="D27" s="665"/>
      <c r="E27" s="473" t="s">
        <v>749</v>
      </c>
      <c r="F27" s="274" t="s">
        <v>751</v>
      </c>
      <c r="G27" s="616" t="s">
        <v>675</v>
      </c>
      <c r="H27" s="634"/>
      <c r="I27" s="634">
        <v>4005800</v>
      </c>
      <c r="J27" s="565">
        <f t="shared" si="0"/>
        <v>4005800</v>
      </c>
      <c r="K27" s="816">
        <v>3373080</v>
      </c>
      <c r="L27" s="634"/>
      <c r="M27" s="634">
        <v>632720</v>
      </c>
      <c r="N27" s="772">
        <v>4005800</v>
      </c>
      <c r="O27" s="520">
        <f t="shared" si="3"/>
        <v>4005800</v>
      </c>
      <c r="P27" s="475">
        <v>0</v>
      </c>
      <c r="Q27" s="476">
        <f t="shared" si="4"/>
        <v>0</v>
      </c>
    </row>
    <row r="28" spans="2:17" ht="12.75">
      <c r="B28" s="501"/>
      <c r="C28" s="450"/>
      <c r="D28" s="378"/>
      <c r="E28" s="473" t="s">
        <v>612</v>
      </c>
      <c r="F28" s="274" t="s">
        <v>613</v>
      </c>
      <c r="G28" s="616" t="s">
        <v>675</v>
      </c>
      <c r="H28" s="634"/>
      <c r="I28" s="634">
        <v>66020761.02</v>
      </c>
      <c r="J28" s="565">
        <f t="shared" si="0"/>
        <v>66020761.02</v>
      </c>
      <c r="K28" s="816"/>
      <c r="L28" s="634"/>
      <c r="M28" s="634">
        <v>3948961.11</v>
      </c>
      <c r="N28" s="772">
        <v>3948961.11</v>
      </c>
      <c r="O28" s="520">
        <f t="shared" si="3"/>
        <v>66020761.02</v>
      </c>
      <c r="P28" s="475">
        <v>0</v>
      </c>
      <c r="Q28" s="476">
        <f t="shared" si="4"/>
        <v>0</v>
      </c>
    </row>
    <row r="29" spans="2:17" ht="15">
      <c r="B29" s="463"/>
      <c r="C29" s="464"/>
      <c r="D29" s="465"/>
      <c r="E29" s="467"/>
      <c r="F29" s="466"/>
      <c r="G29" s="466"/>
      <c r="H29" s="467"/>
      <c r="I29" s="467"/>
      <c r="J29" s="467"/>
      <c r="K29" s="582"/>
      <c r="L29" s="467"/>
      <c r="M29" s="467"/>
      <c r="N29" s="466"/>
      <c r="O29" s="521"/>
      <c r="P29" s="475"/>
      <c r="Q29" s="476"/>
    </row>
    <row r="30" spans="1:17" s="375" customFormat="1" ht="12.75">
      <c r="A30" s="298"/>
      <c r="B30" s="403"/>
      <c r="C30" s="1021" t="s">
        <v>228</v>
      </c>
      <c r="D30" s="1022"/>
      <c r="E30" s="468">
        <v>0</v>
      </c>
      <c r="F30" s="468">
        <v>0</v>
      </c>
      <c r="G30" s="468">
        <v>0</v>
      </c>
      <c r="H30" s="519">
        <f>SUM(H13:H28)</f>
        <v>16580725.42</v>
      </c>
      <c r="I30" s="519">
        <f aca="true" t="shared" si="5" ref="I30:N30">SUM(I13:I28)</f>
        <v>91715575.72</v>
      </c>
      <c r="J30" s="519">
        <f t="shared" si="5"/>
        <v>108296301.14</v>
      </c>
      <c r="K30" s="614">
        <f t="shared" si="5"/>
        <v>8006774.32</v>
      </c>
      <c r="L30" s="519">
        <f>SUM(L13:L28)</f>
        <v>56866.2</v>
      </c>
      <c r="M30" s="519">
        <f t="shared" si="5"/>
        <v>12720509.36</v>
      </c>
      <c r="N30" s="519">
        <f t="shared" si="5"/>
        <v>20784149.88</v>
      </c>
      <c r="O30" s="519">
        <f>J30-L30</f>
        <v>108239434.94</v>
      </c>
      <c r="P30" s="1033"/>
      <c r="Q30" s="1034"/>
    </row>
    <row r="31" spans="2:15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12.75">
      <c r="B32" s="16" t="s">
        <v>76</v>
      </c>
      <c r="G32" s="26"/>
      <c r="H32" s="26"/>
      <c r="I32" s="26"/>
      <c r="J32" s="26"/>
      <c r="K32" s="26"/>
      <c r="L32" s="26"/>
      <c r="M32" s="26"/>
      <c r="N32" s="26"/>
      <c r="O32" s="26"/>
    </row>
    <row r="35" spans="3:16" ht="12.75">
      <c r="C35" s="273"/>
      <c r="D35" s="273"/>
      <c r="E35" s="273"/>
      <c r="F35" s="273"/>
      <c r="G35" s="273"/>
      <c r="H35" s="273"/>
      <c r="I35" s="273"/>
      <c r="J35" s="273"/>
      <c r="K35" s="273"/>
      <c r="L35" s="545"/>
      <c r="M35" s="545"/>
      <c r="N35" s="545"/>
      <c r="O35" s="273"/>
      <c r="P35" s="33"/>
    </row>
    <row r="36" spans="3:16" ht="12.75" customHeight="1">
      <c r="C36" s="273"/>
      <c r="D36" s="535"/>
      <c r="E36" s="536"/>
      <c r="F36" s="536"/>
      <c r="G36" s="535"/>
      <c r="H36" s="33"/>
      <c r="I36" s="33"/>
      <c r="J36" s="33"/>
      <c r="K36" s="33"/>
      <c r="L36" s="33"/>
      <c r="M36" s="35"/>
      <c r="N36" s="33"/>
      <c r="O36" s="33"/>
      <c r="P36" s="33"/>
    </row>
    <row r="37" spans="3:16" ht="12.75" customHeight="1">
      <c r="C37" s="273"/>
      <c r="D37" s="831"/>
      <c r="E37" s="831"/>
      <c r="F37" s="831"/>
      <c r="G37" s="535"/>
      <c r="H37" s="273"/>
      <c r="I37" s="33"/>
      <c r="J37" s="33"/>
      <c r="K37" s="33"/>
      <c r="L37" s="33"/>
      <c r="M37" s="35"/>
      <c r="N37" s="33"/>
      <c r="O37" s="33"/>
      <c r="P37" s="33"/>
    </row>
    <row r="38" spans="4:16" ht="12.75"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33"/>
    </row>
    <row r="39" spans="4:16" ht="12.75"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33"/>
    </row>
    <row r="40" spans="4:16" ht="12.75"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33"/>
    </row>
  </sheetData>
  <sheetProtection/>
  <mergeCells count="15">
    <mergeCell ref="P7:Q7"/>
    <mergeCell ref="P30:Q30"/>
    <mergeCell ref="B1:O1"/>
    <mergeCell ref="B2:O2"/>
    <mergeCell ref="B3:O3"/>
    <mergeCell ref="B7:D9"/>
    <mergeCell ref="O7:O8"/>
    <mergeCell ref="D37:F37"/>
    <mergeCell ref="G7:G9"/>
    <mergeCell ref="E7:E9"/>
    <mergeCell ref="H7:N7"/>
    <mergeCell ref="C30:D30"/>
    <mergeCell ref="B10:D10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/>
  <pageMargins left="0.2362204724409449" right="0.7086614173228347" top="0.4330708661417323" bottom="0.7480314960629921" header="0.31496062992125984" footer="0.31496062992125984"/>
  <pageSetup fitToHeight="0" horizontalDpi="600" verticalDpi="600" orientation="landscape" scale="57" r:id="rId4"/>
  <headerFooter>
    <oddFooter>&amp;CPágina 2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36"/>
  <sheetViews>
    <sheetView showGridLines="0" zoomScalePageLayoutView="0" workbookViewId="0" topLeftCell="A22">
      <selection activeCell="N49" sqref="N49"/>
    </sheetView>
  </sheetViews>
  <sheetFormatPr defaultColWidth="11.421875" defaultRowHeight="15"/>
  <cols>
    <col min="1" max="1" width="2.140625" style="26" customWidth="1"/>
    <col min="2" max="2" width="34.7109375" style="620" customWidth="1"/>
    <col min="3" max="3" width="37.8515625" style="620" customWidth="1"/>
    <col min="4" max="6" width="5.421875" style="620" customWidth="1"/>
    <col min="7" max="7" width="8.7109375" style="620" customWidth="1"/>
    <col min="8" max="8" width="7.28125" style="620" customWidth="1"/>
    <col min="9" max="9" width="6.421875" style="620" bestFit="1" customWidth="1"/>
    <col min="10" max="10" width="32.28125" style="620" customWidth="1"/>
    <col min="11" max="13" width="12.7109375" style="620" customWidth="1"/>
    <col min="14" max="14" width="8.140625" style="620" customWidth="1"/>
    <col min="15" max="15" width="11.421875" style="620" customWidth="1"/>
    <col min="16" max="16" width="9.8515625" style="620" customWidth="1"/>
    <col min="17" max="17" width="13.00390625" style="26" customWidth="1"/>
    <col min="18" max="18" width="10.7109375" style="620" customWidth="1"/>
    <col min="19" max="19" width="10.57421875" style="620" bestFit="1" customWidth="1"/>
    <col min="20" max="20" width="11.00390625" style="620" bestFit="1" customWidth="1"/>
    <col min="21" max="21" width="9.57421875" style="620" customWidth="1"/>
    <col min="22" max="16384" width="11.421875" style="620" customWidth="1"/>
  </cols>
  <sheetData>
    <row r="1" spans="2:21" ht="12.75">
      <c r="B1" s="847" t="s">
        <v>676</v>
      </c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</row>
    <row r="2" spans="2:21" ht="12.75"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</row>
    <row r="3" spans="2:21" ht="12.75">
      <c r="B3" s="847" t="s">
        <v>969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</row>
    <row r="4" spans="2:16" s="26" customFormat="1" ht="12.75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4:16" s="26" customFormat="1" ht="12.75">
      <c r="D5" s="31" t="s">
        <v>3</v>
      </c>
      <c r="E5" s="281" t="s">
        <v>509</v>
      </c>
      <c r="F5" s="281"/>
      <c r="G5" s="280"/>
      <c r="H5" s="280"/>
      <c r="I5" s="281"/>
      <c r="J5" s="281"/>
      <c r="K5" s="281"/>
      <c r="L5" s="281"/>
      <c r="M5" s="73"/>
      <c r="N5" s="73"/>
      <c r="O5" s="77"/>
      <c r="P5" s="240"/>
    </row>
    <row r="6" spans="2:16" s="26" customFormat="1" ht="12.75"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2:21" ht="12.75" customHeight="1">
      <c r="B7" s="1049" t="s">
        <v>677</v>
      </c>
      <c r="C7" s="1050"/>
      <c r="D7" s="1051" t="s">
        <v>678</v>
      </c>
      <c r="E7" s="884"/>
      <c r="F7" s="884"/>
      <c r="G7" s="884"/>
      <c r="H7" s="884"/>
      <c r="I7" s="1052"/>
      <c r="J7" s="1053" t="s">
        <v>679</v>
      </c>
      <c r="K7" s="1053"/>
      <c r="L7" s="1053"/>
      <c r="M7" s="1053"/>
      <c r="N7" s="1053"/>
      <c r="O7" s="1053"/>
      <c r="P7" s="1053"/>
      <c r="Q7" s="1053" t="s">
        <v>680</v>
      </c>
      <c r="R7" s="1053"/>
      <c r="S7" s="1053"/>
      <c r="T7" s="1053"/>
      <c r="U7" s="1053"/>
    </row>
    <row r="8" spans="2:21" ht="12.75" customHeight="1">
      <c r="B8" s="1047" t="s">
        <v>681</v>
      </c>
      <c r="C8" s="1047" t="s">
        <v>682</v>
      </c>
      <c r="D8" s="1045" t="s">
        <v>683</v>
      </c>
      <c r="E8" s="1045" t="s">
        <v>684</v>
      </c>
      <c r="F8" s="1045" t="s">
        <v>685</v>
      </c>
      <c r="G8" s="1045" t="s">
        <v>686</v>
      </c>
      <c r="H8" s="1045" t="s">
        <v>730</v>
      </c>
      <c r="I8" s="1045" t="s">
        <v>461</v>
      </c>
      <c r="J8" s="1043" t="s">
        <v>687</v>
      </c>
      <c r="K8" s="1043" t="s">
        <v>688</v>
      </c>
      <c r="L8" s="1043" t="s">
        <v>689</v>
      </c>
      <c r="M8" s="1043" t="s">
        <v>690</v>
      </c>
      <c r="N8" s="1043" t="s">
        <v>691</v>
      </c>
      <c r="O8" s="1043" t="s">
        <v>692</v>
      </c>
      <c r="P8" s="1043" t="s">
        <v>693</v>
      </c>
      <c r="Q8" s="1043" t="s">
        <v>694</v>
      </c>
      <c r="R8" s="1043" t="s">
        <v>695</v>
      </c>
      <c r="S8" s="1043" t="s">
        <v>696</v>
      </c>
      <c r="T8" s="1035" t="s">
        <v>697</v>
      </c>
      <c r="U8" s="1036"/>
    </row>
    <row r="9" spans="2:21" ht="25.5">
      <c r="B9" s="1048"/>
      <c r="C9" s="1048"/>
      <c r="D9" s="1046"/>
      <c r="E9" s="1046"/>
      <c r="F9" s="1046"/>
      <c r="G9" s="1046"/>
      <c r="H9" s="1046"/>
      <c r="I9" s="1046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812" t="s">
        <v>698</v>
      </c>
      <c r="U9" s="812" t="s">
        <v>699</v>
      </c>
    </row>
    <row r="10" spans="2:21" ht="25.5">
      <c r="B10" s="617" t="s">
        <v>700</v>
      </c>
      <c r="C10" s="593" t="s">
        <v>701</v>
      </c>
      <c r="D10" s="586" t="s">
        <v>702</v>
      </c>
      <c r="E10" s="587" t="s">
        <v>703</v>
      </c>
      <c r="F10" s="587" t="s">
        <v>704</v>
      </c>
      <c r="G10" s="588" t="s">
        <v>705</v>
      </c>
      <c r="H10" s="595" t="s">
        <v>577</v>
      </c>
      <c r="I10" s="589">
        <v>3058</v>
      </c>
      <c r="J10" s="590" t="s">
        <v>706</v>
      </c>
      <c r="K10" s="591" t="s">
        <v>707</v>
      </c>
      <c r="L10" s="591" t="s">
        <v>708</v>
      </c>
      <c r="M10" s="591" t="s">
        <v>709</v>
      </c>
      <c r="N10" s="591" t="s">
        <v>710</v>
      </c>
      <c r="O10" s="591" t="s">
        <v>711</v>
      </c>
      <c r="P10" s="549" t="s">
        <v>712</v>
      </c>
      <c r="Q10" s="601">
        <v>970</v>
      </c>
      <c r="R10" s="815"/>
      <c r="S10" s="817"/>
      <c r="T10" s="818">
        <f>+S10/Q10</f>
        <v>0</v>
      </c>
      <c r="U10" s="819">
        <v>0</v>
      </c>
    </row>
    <row r="11" spans="2:21" ht="36.75" customHeight="1">
      <c r="B11" s="617" t="s">
        <v>700</v>
      </c>
      <c r="C11" s="593" t="s">
        <v>701</v>
      </c>
      <c r="D11" s="586" t="s">
        <v>702</v>
      </c>
      <c r="E11" s="587" t="s">
        <v>703</v>
      </c>
      <c r="F11" s="587" t="s">
        <v>704</v>
      </c>
      <c r="G11" s="588" t="s">
        <v>738</v>
      </c>
      <c r="H11" s="595" t="s">
        <v>663</v>
      </c>
      <c r="I11" s="593">
        <v>3058</v>
      </c>
      <c r="J11" s="590" t="s">
        <v>713</v>
      </c>
      <c r="K11" s="591" t="s">
        <v>707</v>
      </c>
      <c r="L11" s="591" t="s">
        <v>708</v>
      </c>
      <c r="M11" s="591" t="s">
        <v>709</v>
      </c>
      <c r="N11" s="591" t="s">
        <v>710</v>
      </c>
      <c r="O11" s="591" t="s">
        <v>711</v>
      </c>
      <c r="P11" s="549" t="s">
        <v>712</v>
      </c>
      <c r="Q11" s="601">
        <v>150</v>
      </c>
      <c r="R11" s="1037"/>
      <c r="S11" s="1038"/>
      <c r="T11" s="818">
        <f>+S11/Q11</f>
        <v>0</v>
      </c>
      <c r="U11" s="819">
        <v>0</v>
      </c>
    </row>
    <row r="12" spans="2:21" ht="36.75" customHeight="1">
      <c r="B12" s="617" t="s">
        <v>700</v>
      </c>
      <c r="C12" s="593" t="s">
        <v>701</v>
      </c>
      <c r="D12" s="586" t="s">
        <v>702</v>
      </c>
      <c r="E12" s="587" t="s">
        <v>703</v>
      </c>
      <c r="F12" s="587" t="s">
        <v>704</v>
      </c>
      <c r="G12" s="588" t="s">
        <v>738</v>
      </c>
      <c r="H12" s="588" t="s">
        <v>664</v>
      </c>
      <c r="I12" s="593">
        <v>3058</v>
      </c>
      <c r="J12" s="590" t="s">
        <v>739</v>
      </c>
      <c r="K12" s="591" t="s">
        <v>707</v>
      </c>
      <c r="L12" s="591" t="s">
        <v>708</v>
      </c>
      <c r="M12" s="591" t="s">
        <v>709</v>
      </c>
      <c r="N12" s="591" t="s">
        <v>710</v>
      </c>
      <c r="O12" s="591" t="s">
        <v>711</v>
      </c>
      <c r="P12" s="549" t="s">
        <v>712</v>
      </c>
      <c r="Q12" s="601">
        <v>5</v>
      </c>
      <c r="R12" s="1037"/>
      <c r="S12" s="1038"/>
      <c r="T12" s="818">
        <f>+S12/Q12</f>
        <v>0</v>
      </c>
      <c r="U12" s="819">
        <v>0</v>
      </c>
    </row>
    <row r="13" spans="2:21" ht="32.25" customHeight="1">
      <c r="B13" s="617" t="s">
        <v>700</v>
      </c>
      <c r="C13" s="593" t="s">
        <v>701</v>
      </c>
      <c r="D13" s="586" t="s">
        <v>702</v>
      </c>
      <c r="E13" s="587" t="s">
        <v>703</v>
      </c>
      <c r="F13" s="587" t="s">
        <v>704</v>
      </c>
      <c r="G13" s="588" t="s">
        <v>714</v>
      </c>
      <c r="H13" s="595" t="s">
        <v>667</v>
      </c>
      <c r="I13" s="593">
        <v>3058</v>
      </c>
      <c r="J13" s="590" t="s">
        <v>715</v>
      </c>
      <c r="K13" s="591" t="s">
        <v>707</v>
      </c>
      <c r="L13" s="591" t="s">
        <v>708</v>
      </c>
      <c r="M13" s="591" t="s">
        <v>709</v>
      </c>
      <c r="N13" s="591" t="s">
        <v>710</v>
      </c>
      <c r="O13" s="591" t="s">
        <v>711</v>
      </c>
      <c r="P13" s="549" t="s">
        <v>712</v>
      </c>
      <c r="Q13" s="601">
        <v>560</v>
      </c>
      <c r="R13" s="815"/>
      <c r="S13" s="817"/>
      <c r="T13" s="818">
        <f aca="true" t="shared" si="0" ref="T13:T18">+S13/Q13</f>
        <v>0</v>
      </c>
      <c r="U13" s="819">
        <v>0</v>
      </c>
    </row>
    <row r="14" spans="2:21" ht="51">
      <c r="B14" s="617" t="s">
        <v>700</v>
      </c>
      <c r="C14" s="593" t="s">
        <v>701</v>
      </c>
      <c r="D14" s="586" t="s">
        <v>702</v>
      </c>
      <c r="E14" s="587" t="s">
        <v>703</v>
      </c>
      <c r="F14" s="587" t="s">
        <v>704</v>
      </c>
      <c r="G14" s="588" t="s">
        <v>716</v>
      </c>
      <c r="H14" s="595" t="s">
        <v>578</v>
      </c>
      <c r="I14" s="593">
        <v>3058</v>
      </c>
      <c r="J14" s="594" t="s">
        <v>717</v>
      </c>
      <c r="K14" s="591" t="s">
        <v>707</v>
      </c>
      <c r="L14" s="591" t="s">
        <v>708</v>
      </c>
      <c r="M14" s="591" t="s">
        <v>709</v>
      </c>
      <c r="N14" s="591" t="s">
        <v>710</v>
      </c>
      <c r="O14" s="591" t="s">
        <v>711</v>
      </c>
      <c r="P14" s="549" t="s">
        <v>712</v>
      </c>
      <c r="Q14" s="601">
        <v>1100</v>
      </c>
      <c r="R14" s="815"/>
      <c r="S14" s="817"/>
      <c r="T14" s="818">
        <f t="shared" si="0"/>
        <v>0</v>
      </c>
      <c r="U14" s="819">
        <v>0</v>
      </c>
    </row>
    <row r="15" spans="2:21" ht="38.25">
      <c r="B15" s="584" t="s">
        <v>700</v>
      </c>
      <c r="C15" s="593" t="s">
        <v>701</v>
      </c>
      <c r="D15" s="586" t="s">
        <v>702</v>
      </c>
      <c r="E15" s="587" t="s">
        <v>703</v>
      </c>
      <c r="F15" s="587" t="s">
        <v>704</v>
      </c>
      <c r="G15" s="596" t="s">
        <v>718</v>
      </c>
      <c r="H15" s="595" t="s">
        <v>614</v>
      </c>
      <c r="I15" s="593">
        <v>3058</v>
      </c>
      <c r="J15" s="597" t="s">
        <v>719</v>
      </c>
      <c r="K15" s="591" t="s">
        <v>707</v>
      </c>
      <c r="L15" s="591" t="s">
        <v>708</v>
      </c>
      <c r="M15" s="591" t="s">
        <v>709</v>
      </c>
      <c r="N15" s="591" t="s">
        <v>710</v>
      </c>
      <c r="O15" s="591" t="s">
        <v>711</v>
      </c>
      <c r="P15" s="549" t="s">
        <v>712</v>
      </c>
      <c r="Q15" s="601">
        <v>2</v>
      </c>
      <c r="R15" s="815"/>
      <c r="S15" s="817"/>
      <c r="T15" s="818">
        <f t="shared" si="0"/>
        <v>0</v>
      </c>
      <c r="U15" s="819">
        <v>0</v>
      </c>
    </row>
    <row r="16" spans="2:21" ht="47.25" customHeight="1">
      <c r="B16" s="584" t="s">
        <v>700</v>
      </c>
      <c r="C16" s="593" t="s">
        <v>701</v>
      </c>
      <c r="D16" s="586" t="s">
        <v>702</v>
      </c>
      <c r="E16" s="587" t="s">
        <v>703</v>
      </c>
      <c r="F16" s="587" t="s">
        <v>704</v>
      </c>
      <c r="G16" s="588" t="s">
        <v>720</v>
      </c>
      <c r="H16" s="595" t="s">
        <v>575</v>
      </c>
      <c r="I16" s="593">
        <v>3058</v>
      </c>
      <c r="J16" s="598" t="s">
        <v>970</v>
      </c>
      <c r="K16" s="591" t="s">
        <v>707</v>
      </c>
      <c r="L16" s="591" t="s">
        <v>708</v>
      </c>
      <c r="M16" s="591" t="s">
        <v>709</v>
      </c>
      <c r="N16" s="591" t="s">
        <v>710</v>
      </c>
      <c r="O16" s="591" t="s">
        <v>711</v>
      </c>
      <c r="P16" s="549" t="s">
        <v>712</v>
      </c>
      <c r="Q16" s="601">
        <v>80</v>
      </c>
      <c r="R16" s="815"/>
      <c r="S16" s="817"/>
      <c r="T16" s="818">
        <f t="shared" si="0"/>
        <v>0</v>
      </c>
      <c r="U16" s="819">
        <v>0</v>
      </c>
    </row>
    <row r="17" spans="2:21" ht="51">
      <c r="B17" s="584" t="s">
        <v>700</v>
      </c>
      <c r="C17" s="593" t="s">
        <v>701</v>
      </c>
      <c r="D17" s="586" t="s">
        <v>702</v>
      </c>
      <c r="E17" s="587" t="s">
        <v>703</v>
      </c>
      <c r="F17" s="587" t="s">
        <v>704</v>
      </c>
      <c r="G17" s="588" t="s">
        <v>721</v>
      </c>
      <c r="H17" s="595" t="s">
        <v>576</v>
      </c>
      <c r="I17" s="593">
        <v>3058</v>
      </c>
      <c r="J17" s="598" t="s">
        <v>722</v>
      </c>
      <c r="K17" s="591" t="s">
        <v>707</v>
      </c>
      <c r="L17" s="591" t="s">
        <v>708</v>
      </c>
      <c r="M17" s="591" t="s">
        <v>709</v>
      </c>
      <c r="N17" s="591" t="s">
        <v>710</v>
      </c>
      <c r="O17" s="591" t="s">
        <v>711</v>
      </c>
      <c r="P17" s="549" t="s">
        <v>712</v>
      </c>
      <c r="Q17" s="601">
        <v>1390</v>
      </c>
      <c r="R17" s="815"/>
      <c r="S17" s="817"/>
      <c r="T17" s="818">
        <f t="shared" si="0"/>
        <v>0</v>
      </c>
      <c r="U17" s="819">
        <v>0</v>
      </c>
    </row>
    <row r="18" spans="2:21" ht="27.75" customHeight="1">
      <c r="B18" s="584" t="s">
        <v>700</v>
      </c>
      <c r="C18" s="593" t="s">
        <v>701</v>
      </c>
      <c r="D18" s="586" t="s">
        <v>702</v>
      </c>
      <c r="E18" s="587" t="s">
        <v>703</v>
      </c>
      <c r="F18" s="587" t="s">
        <v>704</v>
      </c>
      <c r="G18" s="588" t="s">
        <v>723</v>
      </c>
      <c r="H18" s="595" t="s">
        <v>666</v>
      </c>
      <c r="I18" s="593">
        <v>3058</v>
      </c>
      <c r="J18" s="598" t="s">
        <v>724</v>
      </c>
      <c r="K18" s="591" t="s">
        <v>707</v>
      </c>
      <c r="L18" s="591" t="s">
        <v>708</v>
      </c>
      <c r="M18" s="591" t="s">
        <v>709</v>
      </c>
      <c r="N18" s="591" t="s">
        <v>710</v>
      </c>
      <c r="O18" s="591" t="s">
        <v>711</v>
      </c>
      <c r="P18" s="549" t="s">
        <v>712</v>
      </c>
      <c r="Q18" s="1039">
        <v>1450</v>
      </c>
      <c r="R18" s="1040"/>
      <c r="S18" s="1038">
        <v>1190</v>
      </c>
      <c r="T18" s="1041">
        <f t="shared" si="0"/>
        <v>0.8206896551724138</v>
      </c>
      <c r="U18" s="1042">
        <f>+T18</f>
        <v>0.8206896551724138</v>
      </c>
    </row>
    <row r="19" spans="2:21" ht="27.75" customHeight="1">
      <c r="B19" s="584" t="s">
        <v>700</v>
      </c>
      <c r="C19" s="593" t="s">
        <v>701</v>
      </c>
      <c r="D19" s="586" t="s">
        <v>702</v>
      </c>
      <c r="E19" s="587" t="s">
        <v>703</v>
      </c>
      <c r="F19" s="587" t="s">
        <v>704</v>
      </c>
      <c r="G19" s="588" t="s">
        <v>723</v>
      </c>
      <c r="H19" s="595" t="s">
        <v>731</v>
      </c>
      <c r="I19" s="593">
        <v>3058</v>
      </c>
      <c r="J19" s="598" t="s">
        <v>724</v>
      </c>
      <c r="K19" s="591" t="s">
        <v>707</v>
      </c>
      <c r="L19" s="591" t="s">
        <v>708</v>
      </c>
      <c r="M19" s="591" t="s">
        <v>709</v>
      </c>
      <c r="N19" s="591" t="s">
        <v>710</v>
      </c>
      <c r="O19" s="591" t="s">
        <v>711</v>
      </c>
      <c r="P19" s="549" t="s">
        <v>712</v>
      </c>
      <c r="Q19" s="1039"/>
      <c r="R19" s="1040"/>
      <c r="S19" s="1038"/>
      <c r="T19" s="1041"/>
      <c r="U19" s="1042"/>
    </row>
    <row r="20" spans="2:21" ht="27.75" customHeight="1">
      <c r="B20" s="584" t="s">
        <v>700</v>
      </c>
      <c r="C20" s="593" t="s">
        <v>701</v>
      </c>
      <c r="D20" s="586" t="s">
        <v>702</v>
      </c>
      <c r="E20" s="587" t="s">
        <v>703</v>
      </c>
      <c r="F20" s="587" t="s">
        <v>704</v>
      </c>
      <c r="G20" s="588" t="s">
        <v>723</v>
      </c>
      <c r="H20" s="595" t="s">
        <v>612</v>
      </c>
      <c r="I20" s="593">
        <v>3058</v>
      </c>
      <c r="J20" s="598" t="s">
        <v>724</v>
      </c>
      <c r="K20" s="591" t="s">
        <v>707</v>
      </c>
      <c r="L20" s="591" t="s">
        <v>708</v>
      </c>
      <c r="M20" s="591" t="s">
        <v>709</v>
      </c>
      <c r="N20" s="591" t="s">
        <v>710</v>
      </c>
      <c r="O20" s="591" t="s">
        <v>711</v>
      </c>
      <c r="P20" s="549" t="s">
        <v>712</v>
      </c>
      <c r="Q20" s="1039"/>
      <c r="R20" s="1040"/>
      <c r="S20" s="1038"/>
      <c r="T20" s="1041"/>
      <c r="U20" s="1042"/>
    </row>
    <row r="21" spans="2:21" ht="38.25">
      <c r="B21" s="617" t="s">
        <v>700</v>
      </c>
      <c r="C21" s="593" t="s">
        <v>701</v>
      </c>
      <c r="D21" s="586" t="s">
        <v>702</v>
      </c>
      <c r="E21" s="587" t="s">
        <v>703</v>
      </c>
      <c r="F21" s="587" t="s">
        <v>704</v>
      </c>
      <c r="G21" s="588" t="s">
        <v>725</v>
      </c>
      <c r="H21" s="595" t="s">
        <v>574</v>
      </c>
      <c r="I21" s="593">
        <v>3058</v>
      </c>
      <c r="J21" s="598" t="s">
        <v>726</v>
      </c>
      <c r="K21" s="591" t="s">
        <v>707</v>
      </c>
      <c r="L21" s="591" t="s">
        <v>708</v>
      </c>
      <c r="M21" s="591" t="s">
        <v>709</v>
      </c>
      <c r="N21" s="591" t="s">
        <v>710</v>
      </c>
      <c r="O21" s="591" t="s">
        <v>711</v>
      </c>
      <c r="P21" s="549" t="s">
        <v>712</v>
      </c>
      <c r="Q21" s="601">
        <v>1</v>
      </c>
      <c r="R21" s="815"/>
      <c r="S21" s="817">
        <v>1</v>
      </c>
      <c r="T21" s="818">
        <f>+Q21/S21</f>
        <v>1</v>
      </c>
      <c r="U21" s="819">
        <f>+T21</f>
        <v>1</v>
      </c>
    </row>
    <row r="22" spans="2:21" ht="57.75" customHeight="1">
      <c r="B22" s="584"/>
      <c r="C22" s="585"/>
      <c r="D22" s="586"/>
      <c r="E22" s="587"/>
      <c r="F22" s="587"/>
      <c r="G22" s="588"/>
      <c r="H22" s="592" t="s">
        <v>661</v>
      </c>
      <c r="I22" s="593">
        <v>3058</v>
      </c>
      <c r="J22" s="599" t="s">
        <v>727</v>
      </c>
      <c r="K22" s="591"/>
      <c r="L22" s="591"/>
      <c r="M22" s="591"/>
      <c r="N22" s="591"/>
      <c r="O22" s="591"/>
      <c r="P22" s="549"/>
      <c r="Q22" s="601"/>
      <c r="R22" s="815"/>
      <c r="S22" s="815"/>
      <c r="T22" s="814"/>
      <c r="U22" s="813"/>
    </row>
    <row r="23" spans="2:21" ht="12.75" customHeight="1">
      <c r="B23" s="584"/>
      <c r="C23" s="585"/>
      <c r="D23" s="586"/>
      <c r="E23" s="587"/>
      <c r="F23" s="587"/>
      <c r="G23" s="588"/>
      <c r="H23" s="601" t="s">
        <v>662</v>
      </c>
      <c r="I23" s="593">
        <v>3058</v>
      </c>
      <c r="J23" s="599"/>
      <c r="K23" s="600"/>
      <c r="L23" s="600"/>
      <c r="M23" s="600"/>
      <c r="N23" s="600"/>
      <c r="O23" s="600"/>
      <c r="P23" s="600"/>
      <c r="Q23" s="601"/>
      <c r="R23" s="815"/>
      <c r="S23" s="815"/>
      <c r="T23" s="814"/>
      <c r="U23" s="813"/>
    </row>
    <row r="24" spans="2:21" ht="12.75" customHeight="1">
      <c r="B24" s="602"/>
      <c r="C24" s="602"/>
      <c r="D24" s="602"/>
      <c r="E24" s="458"/>
      <c r="F24" s="439"/>
      <c r="G24" s="459"/>
      <c r="H24" s="459"/>
      <c r="I24" s="459"/>
      <c r="J24" s="599" t="s">
        <v>669</v>
      </c>
      <c r="K24" s="439"/>
      <c r="L24" s="439"/>
      <c r="M24" s="439"/>
      <c r="N24" s="439"/>
      <c r="O24" s="439"/>
      <c r="P24" s="458"/>
      <c r="Q24" s="601"/>
      <c r="R24" s="603"/>
      <c r="S24" s="603"/>
      <c r="T24" s="604"/>
      <c r="U24" s="274"/>
    </row>
    <row r="25" spans="2:21" ht="12.75" customHeight="1">
      <c r="B25" s="602"/>
      <c r="C25" s="602"/>
      <c r="D25" s="602"/>
      <c r="E25" s="458"/>
      <c r="F25" s="458"/>
      <c r="G25" s="459"/>
      <c r="H25" s="459"/>
      <c r="I25" s="459"/>
      <c r="J25" s="599"/>
      <c r="K25" s="439"/>
      <c r="L25" s="439"/>
      <c r="M25" s="439"/>
      <c r="N25" s="439"/>
      <c r="O25" s="439"/>
      <c r="P25" s="458"/>
      <c r="Q25" s="601"/>
      <c r="R25" s="603"/>
      <c r="S25" s="603"/>
      <c r="T25" s="604"/>
      <c r="U25" s="274"/>
    </row>
    <row r="26" spans="2:21" ht="12.75">
      <c r="B26" s="602"/>
      <c r="C26" s="602"/>
      <c r="D26" s="602"/>
      <c r="E26" s="461"/>
      <c r="F26" s="461"/>
      <c r="G26" s="461"/>
      <c r="H26" s="461"/>
      <c r="I26" s="462"/>
      <c r="J26" s="477"/>
      <c r="K26" s="477"/>
      <c r="L26" s="477"/>
      <c r="M26" s="477"/>
      <c r="N26" s="477"/>
      <c r="O26" s="477"/>
      <c r="P26" s="461"/>
      <c r="Q26" s="68"/>
      <c r="R26" s="273"/>
      <c r="S26" s="273"/>
      <c r="T26" s="811"/>
      <c r="U26" s="274"/>
    </row>
    <row r="27" spans="2:21" ht="12.75">
      <c r="B27" s="602"/>
      <c r="C27" s="602"/>
      <c r="D27" s="602"/>
      <c r="E27" s="458"/>
      <c r="F27" s="458"/>
      <c r="G27" s="459"/>
      <c r="H27" s="459"/>
      <c r="I27" s="459"/>
      <c r="J27" s="439"/>
      <c r="K27" s="439"/>
      <c r="L27" s="439"/>
      <c r="M27" s="439"/>
      <c r="N27" s="439"/>
      <c r="O27" s="439"/>
      <c r="P27" s="458"/>
      <c r="Q27" s="68"/>
      <c r="R27" s="273"/>
      <c r="S27" s="273"/>
      <c r="T27" s="811"/>
      <c r="U27" s="274"/>
    </row>
    <row r="28" spans="2:21" ht="12.75">
      <c r="B28" s="605"/>
      <c r="C28" s="606"/>
      <c r="D28" s="606"/>
      <c r="E28" s="466"/>
      <c r="F28" s="466"/>
      <c r="G28" s="467"/>
      <c r="H28" s="467"/>
      <c r="I28" s="467"/>
      <c r="J28" s="607"/>
      <c r="K28" s="607"/>
      <c r="L28" s="607"/>
      <c r="M28" s="607"/>
      <c r="N28" s="607"/>
      <c r="O28" s="607"/>
      <c r="P28" s="466"/>
      <c r="Q28" s="72"/>
      <c r="R28" s="275"/>
      <c r="S28" s="275"/>
      <c r="T28" s="275"/>
      <c r="U28" s="276"/>
    </row>
    <row r="29" spans="1:21" s="375" customFormat="1" ht="12.75">
      <c r="A29" s="298"/>
      <c r="B29" s="403"/>
      <c r="C29" s="1021" t="s">
        <v>228</v>
      </c>
      <c r="D29" s="1022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608"/>
      <c r="R29" s="609"/>
      <c r="S29" s="610"/>
      <c r="T29" s="611"/>
      <c r="U29" s="612"/>
    </row>
    <row r="30" spans="2:16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ht="12.75">
      <c r="B31" s="16" t="s">
        <v>76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="811" customFormat="1" ht="12.75"/>
    <row r="33" s="811" customFormat="1" ht="12.75"/>
    <row r="34" spans="4:11" s="811" customFormat="1" ht="12.75">
      <c r="D34" s="835"/>
      <c r="E34" s="835"/>
      <c r="F34" s="835"/>
      <c r="G34" s="835"/>
      <c r="H34" s="835"/>
      <c r="I34" s="835"/>
      <c r="J34" s="835"/>
      <c r="K34" s="835"/>
    </row>
    <row r="35" spans="4:11" s="811" customFormat="1" ht="12.75" customHeight="1">
      <c r="D35" s="831"/>
      <c r="E35" s="831"/>
      <c r="F35" s="831"/>
      <c r="G35" s="831"/>
      <c r="H35" s="831"/>
      <c r="I35" s="831"/>
      <c r="J35" s="831"/>
      <c r="K35" s="831"/>
    </row>
    <row r="36" spans="4:16" ht="12.75">
      <c r="D36" s="811"/>
      <c r="E36" s="273"/>
      <c r="F36" s="273"/>
      <c r="G36" s="273"/>
      <c r="H36" s="273"/>
      <c r="I36" s="858"/>
      <c r="J36" s="858"/>
      <c r="K36" s="858"/>
      <c r="L36" s="858"/>
      <c r="M36" s="858"/>
      <c r="N36" s="858"/>
      <c r="O36" s="858"/>
      <c r="P36" s="858"/>
    </row>
  </sheetData>
  <sheetProtection/>
  <mergeCells count="36">
    <mergeCell ref="B1:U2"/>
    <mergeCell ref="B3:U3"/>
    <mergeCell ref="B7:C7"/>
    <mergeCell ref="D7:I7"/>
    <mergeCell ref="J7:P7"/>
    <mergeCell ref="Q7:U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18:T20"/>
    <mergeCell ref="U18:U20"/>
    <mergeCell ref="N8:N9"/>
    <mergeCell ref="O8:O9"/>
    <mergeCell ref="P8:P9"/>
    <mergeCell ref="Q8:Q9"/>
    <mergeCell ref="R8:R9"/>
    <mergeCell ref="S8:S9"/>
    <mergeCell ref="C29:D29"/>
    <mergeCell ref="D34:K34"/>
    <mergeCell ref="D35:K35"/>
    <mergeCell ref="I36:P36"/>
    <mergeCell ref="T8:U8"/>
    <mergeCell ref="R11:R12"/>
    <mergeCell ref="S11:S12"/>
    <mergeCell ref="Q18:Q20"/>
    <mergeCell ref="R18:R20"/>
    <mergeCell ref="S18:S20"/>
  </mergeCells>
  <dataValidations count="15">
    <dataValidation allowBlank="1" showInputMessage="1" showErrorMessage="1" prompt="Nivel cuantificable anual de las metas aprobadas y modificadas." sqref="Q7:U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Unidad responsable del programa." sqref="I8:I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Indicar si el indicador es estratégico o de gestión." sqref="L8:L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Señalar la dimensión bajo la cual se mide el objetivo. Ej: eficiencia, eficacia, economía, calidad." sqref="M8:M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40"/>
  <sheetViews>
    <sheetView showGridLines="0" view="pageLayout" zoomScaleNormal="85" workbookViewId="0" topLeftCell="A13">
      <selection activeCell="C33" sqref="C33"/>
    </sheetView>
  </sheetViews>
  <sheetFormatPr defaultColWidth="11.421875" defaultRowHeight="15"/>
  <cols>
    <col min="1" max="1" width="51.28125" style="268" customWidth="1"/>
    <col min="2" max="2" width="20.00390625" style="268" customWidth="1"/>
    <col min="3" max="3" width="48.7109375" style="268" customWidth="1"/>
    <col min="4" max="4" width="11.00390625" style="268" customWidth="1"/>
    <col min="5" max="16384" width="11.421875" style="268" customWidth="1"/>
  </cols>
  <sheetData>
    <row r="1" s="26" customFormat="1" ht="12.75"/>
    <row r="2" spans="1:3" s="26" customFormat="1" ht="12.75">
      <c r="A2" s="823" t="s">
        <v>441</v>
      </c>
      <c r="B2" s="823"/>
      <c r="C2" s="823"/>
    </row>
    <row r="3" spans="1:3" s="26" customFormat="1" ht="20.25" customHeight="1">
      <c r="A3" s="823" t="s">
        <v>876</v>
      </c>
      <c r="B3" s="823"/>
      <c r="C3" s="823"/>
    </row>
    <row r="4" spans="1:3" s="26" customFormat="1" ht="15.75" customHeight="1">
      <c r="A4" s="823"/>
      <c r="B4" s="823"/>
      <c r="C4" s="823"/>
    </row>
    <row r="5" spans="1:3" s="26" customFormat="1" ht="9.75" customHeight="1">
      <c r="A5" s="30"/>
      <c r="B5" s="30"/>
      <c r="C5" s="30"/>
    </row>
    <row r="6" spans="1:9" s="26" customFormat="1" ht="15.75" customHeight="1">
      <c r="A6" s="1054" t="s">
        <v>513</v>
      </c>
      <c r="B6" s="1054"/>
      <c r="C6" s="32"/>
      <c r="D6" s="32"/>
      <c r="E6" s="32"/>
      <c r="F6" s="32"/>
      <c r="G6" s="32"/>
      <c r="H6" s="32"/>
      <c r="I6" s="33"/>
    </row>
    <row r="7" spans="1:3" s="26" customFormat="1" ht="9.75" customHeight="1" thickBot="1">
      <c r="A7" s="30"/>
      <c r="B7" s="30"/>
      <c r="C7" s="30"/>
    </row>
    <row r="8" spans="1:3" s="26" customFormat="1" ht="12.75">
      <c r="A8" s="1055" t="s">
        <v>433</v>
      </c>
      <c r="B8" s="1057" t="s">
        <v>434</v>
      </c>
      <c r="C8" s="1058"/>
    </row>
    <row r="9" spans="1:3" s="26" customFormat="1" ht="13.5" thickBot="1">
      <c r="A9" s="1056"/>
      <c r="B9" s="478" t="s">
        <v>435</v>
      </c>
      <c r="C9" s="479" t="s">
        <v>436</v>
      </c>
    </row>
    <row r="10" spans="1:3" s="26" customFormat="1" ht="12.75">
      <c r="A10" s="797">
        <v>1118430820</v>
      </c>
      <c r="B10" s="480" t="s">
        <v>584</v>
      </c>
      <c r="C10" s="752">
        <v>198285020</v>
      </c>
    </row>
    <row r="11" spans="1:3" s="26" customFormat="1" ht="12.75">
      <c r="A11" s="798">
        <v>1417510000</v>
      </c>
      <c r="B11" s="480" t="s">
        <v>584</v>
      </c>
      <c r="C11" s="481">
        <v>199739939</v>
      </c>
    </row>
    <row r="12" spans="1:3" s="26" customFormat="1" ht="12.75">
      <c r="A12" s="798">
        <v>1418510000</v>
      </c>
      <c r="B12" s="480" t="s">
        <v>584</v>
      </c>
      <c r="C12" s="481">
        <v>199739939</v>
      </c>
    </row>
    <row r="13" spans="1:3" s="26" customFormat="1" ht="12.75">
      <c r="A13" s="798">
        <v>1418610000</v>
      </c>
      <c r="B13" s="480" t="s">
        <v>584</v>
      </c>
      <c r="C13" s="481">
        <v>199739939</v>
      </c>
    </row>
    <row r="14" spans="1:3" s="26" customFormat="1" ht="12.75">
      <c r="A14" s="798">
        <v>1517811100</v>
      </c>
      <c r="B14" s="480" t="s">
        <v>584</v>
      </c>
      <c r="C14" s="481">
        <v>198285020</v>
      </c>
    </row>
    <row r="15" spans="1:3" s="26" customFormat="1" ht="12.75">
      <c r="A15" s="798">
        <v>1518811100</v>
      </c>
      <c r="B15" s="480" t="s">
        <v>584</v>
      </c>
      <c r="C15" s="481">
        <v>198285020</v>
      </c>
    </row>
    <row r="16" spans="1:3" s="26" customFormat="1" ht="12.75">
      <c r="A16" s="798">
        <v>1518813100</v>
      </c>
      <c r="B16" s="480" t="s">
        <v>584</v>
      </c>
      <c r="C16" s="481">
        <v>198285020</v>
      </c>
    </row>
    <row r="17" spans="1:3" s="26" customFormat="1" ht="12.75">
      <c r="A17" s="798">
        <v>1717930000</v>
      </c>
      <c r="B17" s="480" t="s">
        <v>584</v>
      </c>
      <c r="C17" s="481">
        <v>198285020</v>
      </c>
    </row>
    <row r="18" spans="1:3" s="26" customFormat="1" ht="12.75">
      <c r="A18" s="798">
        <v>2517832115</v>
      </c>
      <c r="B18" s="480" t="s">
        <v>584</v>
      </c>
      <c r="C18" s="481">
        <v>198285020</v>
      </c>
    </row>
    <row r="19" spans="1:3" s="26" customFormat="1" ht="12.75">
      <c r="A19" s="798">
        <v>2518832104</v>
      </c>
      <c r="B19" s="480" t="s">
        <v>584</v>
      </c>
      <c r="C19" s="481">
        <v>198285020</v>
      </c>
    </row>
    <row r="20" spans="1:3" s="26" customFormat="1" ht="12.75">
      <c r="A20" s="798">
        <v>1115151000</v>
      </c>
      <c r="B20" s="480" t="s">
        <v>585</v>
      </c>
      <c r="C20" s="799">
        <v>146221950101</v>
      </c>
    </row>
    <row r="21" spans="1:3" s="26" customFormat="1" ht="12.75">
      <c r="A21" s="798">
        <v>1115616000</v>
      </c>
      <c r="B21" s="480" t="s">
        <v>585</v>
      </c>
      <c r="C21" s="700">
        <v>196446700101</v>
      </c>
    </row>
    <row r="22" spans="1:3" s="26" customFormat="1" ht="12.75">
      <c r="A22" s="798">
        <v>1116151000</v>
      </c>
      <c r="B22" s="480" t="s">
        <v>585</v>
      </c>
      <c r="C22" s="700">
        <v>146221950101</v>
      </c>
    </row>
    <row r="23" spans="1:3" s="26" customFormat="1" ht="12.75">
      <c r="A23" s="798">
        <v>1514818102</v>
      </c>
      <c r="B23" s="480" t="s">
        <v>585</v>
      </c>
      <c r="C23" s="700">
        <v>129855600101</v>
      </c>
    </row>
    <row r="24" spans="1:3" s="26" customFormat="1" ht="12.75">
      <c r="A24" s="798">
        <v>1514818929</v>
      </c>
      <c r="B24" s="480" t="s">
        <v>585</v>
      </c>
      <c r="C24" s="700">
        <v>129855600101</v>
      </c>
    </row>
    <row r="25" spans="1:3" s="26" customFormat="1" ht="12.75">
      <c r="A25" s="798">
        <v>1515811121</v>
      </c>
      <c r="B25" s="480" t="s">
        <v>585</v>
      </c>
      <c r="C25" s="700">
        <v>146221950101</v>
      </c>
    </row>
    <row r="26" spans="1:3" s="26" customFormat="1" ht="12.75">
      <c r="A26" s="798">
        <v>1515811221</v>
      </c>
      <c r="B26" s="480" t="s">
        <v>585</v>
      </c>
      <c r="C26" s="700">
        <v>146221950101</v>
      </c>
    </row>
    <row r="27" spans="1:3" s="26" customFormat="1" ht="12.75">
      <c r="A27" s="798">
        <v>1517811100</v>
      </c>
      <c r="B27" s="480" t="s">
        <v>585</v>
      </c>
      <c r="C27" s="700">
        <v>208764700101</v>
      </c>
    </row>
    <row r="28" spans="1:3" s="26" customFormat="1" ht="12.75">
      <c r="A28" s="798">
        <v>2514832316</v>
      </c>
      <c r="B28" s="480" t="s">
        <v>585</v>
      </c>
      <c r="C28" s="700">
        <v>129857430101</v>
      </c>
    </row>
    <row r="29" spans="1:3" s="26" customFormat="1" ht="12.75">
      <c r="A29" s="798">
        <v>2514832412</v>
      </c>
      <c r="B29" s="480" t="s">
        <v>585</v>
      </c>
      <c r="C29" s="700">
        <v>129857430101</v>
      </c>
    </row>
    <row r="30" spans="1:3" s="26" customFormat="1" ht="12.75">
      <c r="A30" s="798">
        <v>2515832176</v>
      </c>
      <c r="B30" s="480" t="s">
        <v>585</v>
      </c>
      <c r="C30" s="700">
        <v>146230290101</v>
      </c>
    </row>
    <row r="31" spans="1:3" s="26" customFormat="1" ht="12.75">
      <c r="A31" s="798">
        <v>2515832276</v>
      </c>
      <c r="B31" s="480" t="s">
        <v>585</v>
      </c>
      <c r="C31" s="700">
        <v>146230290101</v>
      </c>
    </row>
    <row r="32" spans="1:3" s="26" customFormat="1" ht="12.75">
      <c r="A32" s="751">
        <v>2518827100</v>
      </c>
      <c r="B32" s="750" t="s">
        <v>585</v>
      </c>
      <c r="C32" s="749">
        <v>208766110101</v>
      </c>
    </row>
    <row r="33" spans="1:3" s="26" customFormat="1" ht="12.75">
      <c r="A33" s="450"/>
      <c r="B33" s="450"/>
      <c r="C33" s="450"/>
    </row>
    <row r="34" s="26" customFormat="1" ht="12.75">
      <c r="A34" s="16" t="s">
        <v>76</v>
      </c>
    </row>
    <row r="35" spans="1:4" s="26" customFormat="1" ht="12.75">
      <c r="A35" s="33"/>
      <c r="B35" s="33"/>
      <c r="C35" s="33"/>
      <c r="D35" s="33"/>
    </row>
    <row r="36" spans="1:4" s="26" customFormat="1" ht="12.75">
      <c r="A36" s="33"/>
      <c r="B36" s="33"/>
      <c r="C36" s="33"/>
      <c r="D36" s="33"/>
    </row>
    <row r="37" spans="1:4" s="26" customFormat="1" ht="15" customHeight="1">
      <c r="A37" s="35"/>
      <c r="B37" s="33"/>
      <c r="C37" s="820"/>
      <c r="D37" s="820"/>
    </row>
    <row r="38" spans="1:4" s="26" customFormat="1" ht="15" customHeight="1">
      <c r="A38" s="35"/>
      <c r="B38" s="33"/>
      <c r="C38" s="821"/>
      <c r="D38" s="821"/>
    </row>
    <row r="39" spans="1:4" s="26" customFormat="1" ht="12.75">
      <c r="A39" s="33"/>
      <c r="B39" s="33"/>
      <c r="C39" s="33"/>
      <c r="D39" s="33"/>
    </row>
    <row r="40" ht="12.75">
      <c r="A40" s="26"/>
    </row>
  </sheetData>
  <sheetProtection/>
  <mergeCells count="6">
    <mergeCell ref="A6:B6"/>
    <mergeCell ref="A2:C2"/>
    <mergeCell ref="A3:C3"/>
    <mergeCell ref="A4:C4"/>
    <mergeCell ref="A8:A9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Footer>&amp;CPágina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7"/>
  <sheetViews>
    <sheetView showGridLines="0" view="pageLayout" zoomScaleNormal="85" workbookViewId="0" topLeftCell="A10">
      <selection activeCell="C33" sqref="C33"/>
    </sheetView>
  </sheetViews>
  <sheetFormatPr defaultColWidth="11.421875" defaultRowHeight="15"/>
  <cols>
    <col min="1" max="1" width="51.28125" style="268" customWidth="1"/>
    <col min="2" max="2" width="27.421875" style="268" customWidth="1"/>
    <col min="3" max="3" width="46.7109375" style="268" customWidth="1"/>
    <col min="4" max="16384" width="11.421875" style="268" customWidth="1"/>
  </cols>
  <sheetData>
    <row r="1" s="26" customFormat="1" ht="12.75"/>
    <row r="2" spans="1:3" s="26" customFormat="1" ht="12.75">
      <c r="A2" s="823" t="s">
        <v>440</v>
      </c>
      <c r="B2" s="823"/>
      <c r="C2" s="823"/>
    </row>
    <row r="3" spans="1:3" s="26" customFormat="1" ht="21.75" customHeight="1">
      <c r="A3" s="823" t="s">
        <v>876</v>
      </c>
      <c r="B3" s="823"/>
      <c r="C3" s="823"/>
    </row>
    <row r="4" spans="1:3" s="26" customFormat="1" ht="15.75" customHeight="1">
      <c r="A4" s="823"/>
      <c r="B4" s="823"/>
      <c r="C4" s="823"/>
    </row>
    <row r="5" spans="1:3" s="26" customFormat="1" ht="15" customHeight="1">
      <c r="A5" s="30"/>
      <c r="B5" s="30"/>
      <c r="C5" s="30"/>
    </row>
    <row r="6" spans="1:3" s="26" customFormat="1" ht="15" customHeight="1">
      <c r="A6" s="1054" t="s">
        <v>513</v>
      </c>
      <c r="B6" s="1054"/>
      <c r="C6" s="30"/>
    </row>
    <row r="7" spans="1:3" s="26" customFormat="1" ht="15" customHeight="1" thickBot="1">
      <c r="A7" s="30"/>
      <c r="B7" s="30"/>
      <c r="C7" s="30"/>
    </row>
    <row r="8" spans="1:3" s="26" customFormat="1" ht="11.25" customHeight="1">
      <c r="A8" s="1065" t="s">
        <v>437</v>
      </c>
      <c r="B8" s="1067" t="s">
        <v>438</v>
      </c>
      <c r="C8" s="1067" t="s">
        <v>439</v>
      </c>
    </row>
    <row r="9" spans="1:3" s="26" customFormat="1" ht="13.5" thickBot="1">
      <c r="A9" s="1066"/>
      <c r="B9" s="1068"/>
      <c r="C9" s="1068"/>
    </row>
    <row r="10" spans="1:3" s="26" customFormat="1" ht="12.75">
      <c r="A10" s="1059"/>
      <c r="B10" s="1062"/>
      <c r="C10" s="1062"/>
    </row>
    <row r="11" spans="1:3" s="26" customFormat="1" ht="15" customHeight="1">
      <c r="A11" s="1060"/>
      <c r="B11" s="1063"/>
      <c r="C11" s="1063"/>
    </row>
    <row r="12" spans="1:3" s="26" customFormat="1" ht="15" customHeight="1">
      <c r="A12" s="1060"/>
      <c r="B12" s="1063"/>
      <c r="C12" s="1063"/>
    </row>
    <row r="13" spans="1:3" s="26" customFormat="1" ht="15" customHeight="1">
      <c r="A13" s="1060"/>
      <c r="B13" s="1063"/>
      <c r="C13" s="1063"/>
    </row>
    <row r="14" spans="1:3" s="26" customFormat="1" ht="15" customHeight="1">
      <c r="A14" s="1060"/>
      <c r="B14" s="1063"/>
      <c r="C14" s="1063"/>
    </row>
    <row r="15" spans="1:3" s="26" customFormat="1" ht="15" customHeight="1">
      <c r="A15" s="1060"/>
      <c r="B15" s="1063"/>
      <c r="C15" s="1063"/>
    </row>
    <row r="16" spans="1:3" s="26" customFormat="1" ht="15" customHeight="1">
      <c r="A16" s="1060"/>
      <c r="B16" s="1063"/>
      <c r="C16" s="1063"/>
    </row>
    <row r="17" spans="1:3" s="26" customFormat="1" ht="15" customHeight="1">
      <c r="A17" s="1060"/>
      <c r="B17" s="1063"/>
      <c r="C17" s="1063"/>
    </row>
    <row r="18" spans="1:3" s="26" customFormat="1" ht="15" customHeight="1">
      <c r="A18" s="1060"/>
      <c r="B18" s="1063"/>
      <c r="C18" s="1063"/>
    </row>
    <row r="19" spans="1:3" s="26" customFormat="1" ht="15" customHeight="1">
      <c r="A19" s="1060"/>
      <c r="B19" s="1063"/>
      <c r="C19" s="1063"/>
    </row>
    <row r="20" spans="1:3" s="26" customFormat="1" ht="15" customHeight="1">
      <c r="A20" s="1060"/>
      <c r="B20" s="1063"/>
      <c r="C20" s="1063"/>
    </row>
    <row r="21" spans="1:3" s="26" customFormat="1" ht="15.75" customHeight="1" thickBot="1">
      <c r="A21" s="1061"/>
      <c r="B21" s="1064"/>
      <c r="C21" s="1064"/>
    </row>
    <row r="22" s="26" customFormat="1" ht="12.75"/>
    <row r="23" ht="12.75">
      <c r="A23" s="16" t="s">
        <v>76</v>
      </c>
    </row>
    <row r="24" ht="12.75">
      <c r="A24" s="26"/>
    </row>
    <row r="25" ht="12.75">
      <c r="A25" s="26"/>
    </row>
    <row r="26" spans="1:4" ht="12.75">
      <c r="A26" s="33"/>
      <c r="B26" s="273"/>
      <c r="C26" s="273"/>
      <c r="D26" s="273"/>
    </row>
    <row r="27" spans="1:4" ht="12.75">
      <c r="A27" s="545"/>
      <c r="B27" s="273"/>
      <c r="C27" s="273"/>
      <c r="D27" s="273"/>
    </row>
    <row r="28" spans="1:4" ht="15" customHeight="1">
      <c r="A28" s="35"/>
      <c r="B28" s="273"/>
      <c r="C28" s="835"/>
      <c r="D28" s="835"/>
    </row>
    <row r="29" spans="1:4" ht="15" customHeight="1">
      <c r="A29" s="35"/>
      <c r="B29" s="273"/>
      <c r="C29" s="831"/>
      <c r="D29" s="831"/>
    </row>
    <row r="30" spans="1:4" ht="12.75">
      <c r="A30" s="33"/>
      <c r="B30" s="273"/>
      <c r="C30" s="273"/>
      <c r="D30" s="273"/>
    </row>
    <row r="31" spans="1:4" ht="12.75">
      <c r="A31" s="33"/>
      <c r="B31" s="273"/>
      <c r="C31" s="273"/>
      <c r="D31" s="273"/>
    </row>
    <row r="32" spans="1:4" ht="12.75">
      <c r="A32" s="273"/>
      <c r="B32" s="273"/>
      <c r="C32" s="273"/>
      <c r="D32" s="273"/>
    </row>
    <row r="33" spans="1:4" ht="12.75">
      <c r="A33" s="273"/>
      <c r="B33" s="273"/>
      <c r="C33" s="273"/>
      <c r="D33" s="273"/>
    </row>
    <row r="34" spans="1:4" ht="12.75">
      <c r="A34" s="273"/>
      <c r="B34" s="273"/>
      <c r="C34" s="273"/>
      <c r="D34" s="273"/>
    </row>
    <row r="35" spans="1:4" ht="12.75">
      <c r="A35" s="273"/>
      <c r="B35" s="273"/>
      <c r="C35" s="273"/>
      <c r="D35" s="273"/>
    </row>
    <row r="36" spans="1:4" ht="12.75">
      <c r="A36" s="273"/>
      <c r="B36" s="273"/>
      <c r="C36" s="273"/>
      <c r="D36" s="273"/>
    </row>
    <row r="37" spans="1:4" ht="12.75">
      <c r="A37" s="273"/>
      <c r="B37" s="273"/>
      <c r="C37" s="273"/>
      <c r="D37" s="273"/>
    </row>
  </sheetData>
  <sheetProtection/>
  <mergeCells count="12">
    <mergeCell ref="A2:C2"/>
    <mergeCell ref="A3:C3"/>
    <mergeCell ref="A4:C4"/>
    <mergeCell ref="A8:A9"/>
    <mergeCell ref="B8:B9"/>
    <mergeCell ref="C8:C9"/>
    <mergeCell ref="C28:D28"/>
    <mergeCell ref="C29:D29"/>
    <mergeCell ref="A6:B6"/>
    <mergeCell ref="A10:A21"/>
    <mergeCell ref="B10:B21"/>
    <mergeCell ref="C1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headerFooter>
    <oddFooter>&amp;CPágina 2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showGridLines="0" view="pageLayout" workbookViewId="0" topLeftCell="A6">
      <selection activeCell="J29" sqref="J29"/>
    </sheetView>
  </sheetViews>
  <sheetFormatPr defaultColWidth="11.421875" defaultRowHeight="15"/>
  <cols>
    <col min="1" max="1" width="11.421875" style="582" customWidth="1"/>
    <col min="2" max="2" width="40.57421875" style="582" customWidth="1"/>
    <col min="3" max="3" width="12.28125" style="582" customWidth="1"/>
    <col min="4" max="5" width="11.421875" style="582" customWidth="1"/>
    <col min="6" max="6" width="20.57421875" style="582" customWidth="1"/>
    <col min="7" max="7" width="11.421875" style="582" customWidth="1"/>
    <col min="8" max="8" width="14.7109375" style="582" customWidth="1"/>
    <col min="9" max="16384" width="11.421875" style="582" customWidth="1"/>
  </cols>
  <sheetData>
    <row r="1" s="753" customFormat="1" ht="15"/>
    <row r="2" spans="2:9" ht="23.25" customHeight="1">
      <c r="B2" s="1074" t="s">
        <v>873</v>
      </c>
      <c r="C2" s="1075"/>
      <c r="D2" s="1075"/>
      <c r="E2" s="1075"/>
      <c r="F2" s="1075"/>
      <c r="G2" s="1075"/>
      <c r="H2" s="1075"/>
      <c r="I2" s="1076"/>
    </row>
    <row r="3" spans="2:9" s="753" customFormat="1" ht="17.25" customHeight="1">
      <c r="B3" s="1071" t="s">
        <v>927</v>
      </c>
      <c r="C3" s="1072"/>
      <c r="D3" s="1072"/>
      <c r="E3" s="1072"/>
      <c r="F3" s="1072"/>
      <c r="G3" s="1072"/>
      <c r="H3" s="1072"/>
      <c r="I3" s="1073"/>
    </row>
    <row r="4" spans="2:9" ht="40.5" customHeight="1">
      <c r="B4" s="758" t="s">
        <v>75</v>
      </c>
      <c r="C4" s="758" t="s">
        <v>752</v>
      </c>
      <c r="D4" s="758" t="s">
        <v>753</v>
      </c>
      <c r="E4" s="758" t="s">
        <v>754</v>
      </c>
      <c r="F4" s="758" t="s">
        <v>755</v>
      </c>
      <c r="G4" s="758" t="s">
        <v>756</v>
      </c>
      <c r="H4" s="758" t="s">
        <v>757</v>
      </c>
      <c r="I4" s="759" t="s">
        <v>758</v>
      </c>
    </row>
    <row r="5" spans="2:9" ht="16.5" customHeight="1">
      <c r="B5" s="802" t="s">
        <v>924</v>
      </c>
      <c r="C5" s="677"/>
      <c r="D5" s="809" t="s">
        <v>925</v>
      </c>
      <c r="E5" s="809" t="s">
        <v>926</v>
      </c>
      <c r="F5" s="807" t="s">
        <v>959</v>
      </c>
      <c r="G5" s="807" t="s">
        <v>960</v>
      </c>
      <c r="H5" s="807" t="s">
        <v>961</v>
      </c>
      <c r="I5" s="678">
        <v>2000</v>
      </c>
    </row>
    <row r="6" spans="2:9" ht="16.5" customHeight="1">
      <c r="B6" s="803" t="s">
        <v>924</v>
      </c>
      <c r="C6" s="679"/>
      <c r="D6" s="810" t="s">
        <v>925</v>
      </c>
      <c r="E6" s="810" t="s">
        <v>926</v>
      </c>
      <c r="F6" s="806" t="s">
        <v>959</v>
      </c>
      <c r="G6" s="806" t="s">
        <v>960</v>
      </c>
      <c r="H6" s="806" t="s">
        <v>961</v>
      </c>
      <c r="I6" s="681">
        <v>2000</v>
      </c>
    </row>
    <row r="7" spans="2:9" s="753" customFormat="1" ht="16.5" customHeight="1">
      <c r="B7" s="803" t="s">
        <v>924</v>
      </c>
      <c r="C7" s="679"/>
      <c r="D7" s="810" t="s">
        <v>925</v>
      </c>
      <c r="E7" s="810" t="s">
        <v>926</v>
      </c>
      <c r="F7" s="806" t="s">
        <v>962</v>
      </c>
      <c r="G7" s="806" t="s">
        <v>963</v>
      </c>
      <c r="H7" s="806" t="s">
        <v>964</v>
      </c>
      <c r="I7" s="681">
        <v>2000</v>
      </c>
    </row>
    <row r="8" spans="2:9" s="753" customFormat="1" ht="16.5" customHeight="1">
      <c r="B8" s="803" t="s">
        <v>924</v>
      </c>
      <c r="C8" s="679"/>
      <c r="D8" s="810" t="s">
        <v>925</v>
      </c>
      <c r="E8" s="810" t="s">
        <v>926</v>
      </c>
      <c r="F8" s="806" t="s">
        <v>962</v>
      </c>
      <c r="G8" s="806" t="s">
        <v>963</v>
      </c>
      <c r="H8" s="806" t="s">
        <v>964</v>
      </c>
      <c r="I8" s="681">
        <v>2000</v>
      </c>
    </row>
    <row r="9" spans="2:9" s="753" customFormat="1" ht="16.5" customHeight="1">
      <c r="B9" s="803" t="s">
        <v>924</v>
      </c>
      <c r="C9" s="679"/>
      <c r="D9" s="810" t="s">
        <v>925</v>
      </c>
      <c r="E9" s="810" t="s">
        <v>926</v>
      </c>
      <c r="F9" s="806" t="s">
        <v>929</v>
      </c>
      <c r="G9" s="806" t="s">
        <v>930</v>
      </c>
      <c r="H9" s="806" t="s">
        <v>931</v>
      </c>
      <c r="I9" s="681">
        <v>10568.98</v>
      </c>
    </row>
    <row r="10" spans="2:9" s="753" customFormat="1" ht="16.5" customHeight="1">
      <c r="B10" s="803" t="s">
        <v>924</v>
      </c>
      <c r="C10" s="679"/>
      <c r="D10" s="810" t="s">
        <v>925</v>
      </c>
      <c r="E10" s="810" t="s">
        <v>926</v>
      </c>
      <c r="F10" s="806" t="s">
        <v>932</v>
      </c>
      <c r="G10" s="806" t="s">
        <v>933</v>
      </c>
      <c r="H10" s="806" t="s">
        <v>934</v>
      </c>
      <c r="I10" s="681">
        <v>10568.95</v>
      </c>
    </row>
    <row r="11" spans="2:9" s="753" customFormat="1" ht="16.5" customHeight="1">
      <c r="B11" s="803" t="s">
        <v>924</v>
      </c>
      <c r="C11" s="679"/>
      <c r="D11" s="810" t="s">
        <v>925</v>
      </c>
      <c r="E11" s="810" t="s">
        <v>926</v>
      </c>
      <c r="F11" s="806" t="s">
        <v>935</v>
      </c>
      <c r="G11" s="806" t="s">
        <v>936</v>
      </c>
      <c r="H11" s="806" t="s">
        <v>937</v>
      </c>
      <c r="I11" s="681">
        <v>10568.95</v>
      </c>
    </row>
    <row r="12" spans="2:9" s="753" customFormat="1" ht="16.5" customHeight="1">
      <c r="B12" s="803" t="s">
        <v>924</v>
      </c>
      <c r="C12" s="679"/>
      <c r="D12" s="810" t="s">
        <v>925</v>
      </c>
      <c r="E12" s="810" t="s">
        <v>926</v>
      </c>
      <c r="F12" s="806" t="s">
        <v>947</v>
      </c>
      <c r="G12" s="806" t="s">
        <v>948</v>
      </c>
      <c r="H12" s="806" t="s">
        <v>949</v>
      </c>
      <c r="I12" s="681">
        <v>5789.2</v>
      </c>
    </row>
    <row r="13" spans="2:9" s="753" customFormat="1" ht="16.5" customHeight="1">
      <c r="B13" s="803" t="s">
        <v>924</v>
      </c>
      <c r="C13" s="679"/>
      <c r="D13" s="810" t="s">
        <v>925</v>
      </c>
      <c r="E13" s="810" t="s">
        <v>926</v>
      </c>
      <c r="F13" s="806" t="s">
        <v>950</v>
      </c>
      <c r="G13" s="806" t="s">
        <v>951</v>
      </c>
      <c r="H13" s="806" t="s">
        <v>952</v>
      </c>
      <c r="I13" s="681">
        <v>7789.2</v>
      </c>
    </row>
    <row r="14" spans="2:9" s="753" customFormat="1" ht="16.5" customHeight="1">
      <c r="B14" s="803" t="s">
        <v>924</v>
      </c>
      <c r="C14" s="679"/>
      <c r="D14" s="810" t="s">
        <v>925</v>
      </c>
      <c r="E14" s="810" t="s">
        <v>926</v>
      </c>
      <c r="F14" s="806" t="s">
        <v>953</v>
      </c>
      <c r="G14" s="806" t="s">
        <v>954</v>
      </c>
      <c r="H14" s="806" t="s">
        <v>955</v>
      </c>
      <c r="I14" s="681">
        <v>7789.2</v>
      </c>
    </row>
    <row r="15" spans="2:9" s="753" customFormat="1" ht="16.5" customHeight="1">
      <c r="B15" s="803" t="s">
        <v>924</v>
      </c>
      <c r="C15" s="679"/>
      <c r="D15" s="810" t="s">
        <v>925</v>
      </c>
      <c r="E15" s="810" t="s">
        <v>926</v>
      </c>
      <c r="F15" s="806" t="s">
        <v>965</v>
      </c>
      <c r="G15" s="806" t="s">
        <v>966</v>
      </c>
      <c r="H15" s="806" t="s">
        <v>967</v>
      </c>
      <c r="I15" s="681">
        <v>5789.2</v>
      </c>
    </row>
    <row r="16" spans="2:9" s="753" customFormat="1" ht="16.5" customHeight="1">
      <c r="B16" s="803" t="s">
        <v>924</v>
      </c>
      <c r="C16" s="679"/>
      <c r="D16" s="810" t="s">
        <v>925</v>
      </c>
      <c r="E16" s="810" t="s">
        <v>926</v>
      </c>
      <c r="F16" s="806" t="s">
        <v>938</v>
      </c>
      <c r="G16" s="806" t="s">
        <v>939</v>
      </c>
      <c r="H16" s="806" t="s">
        <v>940</v>
      </c>
      <c r="I16" s="681">
        <v>10568.95</v>
      </c>
    </row>
    <row r="17" spans="2:9" ht="16.5" customHeight="1">
      <c r="B17" s="803" t="s">
        <v>924</v>
      </c>
      <c r="C17" s="679"/>
      <c r="D17" s="810" t="s">
        <v>925</v>
      </c>
      <c r="E17" s="810" t="s">
        <v>926</v>
      </c>
      <c r="F17" s="806" t="s">
        <v>941</v>
      </c>
      <c r="G17" s="806" t="s">
        <v>942</v>
      </c>
      <c r="H17" s="806" t="s">
        <v>943</v>
      </c>
      <c r="I17" s="681">
        <v>10568.95</v>
      </c>
    </row>
    <row r="18" spans="2:9" ht="16.5" customHeight="1">
      <c r="B18" s="803" t="s">
        <v>924</v>
      </c>
      <c r="C18" s="679"/>
      <c r="D18" s="810" t="s">
        <v>925</v>
      </c>
      <c r="E18" s="810" t="s">
        <v>926</v>
      </c>
      <c r="F18" s="806" t="s">
        <v>944</v>
      </c>
      <c r="G18" s="806" t="s">
        <v>945</v>
      </c>
      <c r="H18" s="806" t="s">
        <v>946</v>
      </c>
      <c r="I18" s="681">
        <v>10568.95</v>
      </c>
    </row>
    <row r="19" spans="2:9" ht="16.5" customHeight="1">
      <c r="B19" s="803" t="s">
        <v>924</v>
      </c>
      <c r="C19" s="679"/>
      <c r="D19" s="810" t="s">
        <v>925</v>
      </c>
      <c r="E19" s="810" t="s">
        <v>926</v>
      </c>
      <c r="F19" s="806" t="s">
        <v>956</v>
      </c>
      <c r="G19" s="806" t="s">
        <v>957</v>
      </c>
      <c r="H19" s="806" t="s">
        <v>958</v>
      </c>
      <c r="I19" s="681">
        <v>10568.95</v>
      </c>
    </row>
    <row r="20" spans="2:9" ht="16.5" customHeight="1">
      <c r="B20" s="692"/>
      <c r="C20" s="679"/>
      <c r="D20" s="801"/>
      <c r="E20" s="801"/>
      <c r="F20" s="801"/>
      <c r="G20" s="801"/>
      <c r="H20" s="808"/>
      <c r="I20" s="681"/>
    </row>
    <row r="21" spans="2:9" ht="16.5" customHeight="1">
      <c r="B21" s="692"/>
      <c r="C21" s="679"/>
      <c r="D21" s="679"/>
      <c r="E21" s="679"/>
      <c r="F21" s="679"/>
      <c r="G21" s="679"/>
      <c r="H21" s="680"/>
      <c r="I21" s="681"/>
    </row>
    <row r="22" spans="2:9" ht="16.5" customHeight="1">
      <c r="B22" s="693" t="s">
        <v>134</v>
      </c>
      <c r="C22" s="682"/>
      <c r="D22" s="682"/>
      <c r="E22" s="682"/>
      <c r="F22" s="682"/>
      <c r="G22" s="682"/>
      <c r="H22" s="683"/>
      <c r="I22" s="684">
        <f>SUM(I5:I21)</f>
        <v>109139.47999999998</v>
      </c>
    </row>
    <row r="23" ht="12.75" customHeight="1"/>
    <row r="24" spans="2:8" ht="12.75" customHeight="1">
      <c r="B24" s="862" t="s">
        <v>76</v>
      </c>
      <c r="C24" s="862"/>
      <c r="D24" s="862"/>
      <c r="E24" s="862"/>
      <c r="F24" s="862"/>
      <c r="G24" s="862"/>
      <c r="H24" s="862"/>
    </row>
    <row r="25" spans="2:8" ht="12.75" customHeight="1">
      <c r="B25" s="60"/>
      <c r="C25" s="81"/>
      <c r="D25" s="82"/>
      <c r="E25" s="82"/>
      <c r="F25" s="33"/>
      <c r="G25" s="83"/>
      <c r="H25" s="81"/>
    </row>
    <row r="26" spans="2:8" ht="12.75" customHeight="1">
      <c r="B26" s="863"/>
      <c r="C26" s="863"/>
      <c r="D26" s="82"/>
      <c r="E26" s="162"/>
      <c r="F26" s="162"/>
      <c r="G26" s="162"/>
      <c r="H26" s="162"/>
    </row>
    <row r="27" spans="3:8" ht="12.75" customHeight="1">
      <c r="C27" s="1077"/>
      <c r="D27" s="1077"/>
      <c r="E27" s="685"/>
      <c r="F27" s="685"/>
      <c r="G27" s="1078"/>
      <c r="H27" s="1078"/>
    </row>
    <row r="28" spans="3:8" ht="12.75" customHeight="1">
      <c r="C28" s="1069"/>
      <c r="D28" s="1069"/>
      <c r="E28" s="685"/>
      <c r="F28" s="685"/>
      <c r="G28" s="1070"/>
      <c r="H28" s="1070"/>
    </row>
    <row r="29" spans="2:8" ht="40.5" customHeight="1">
      <c r="B29" s="33"/>
      <c r="C29" s="685"/>
      <c r="D29" s="685"/>
      <c r="E29" s="686"/>
      <c r="F29" s="686"/>
      <c r="G29" s="686"/>
      <c r="H29" s="16"/>
    </row>
  </sheetData>
  <sheetProtection/>
  <mergeCells count="8">
    <mergeCell ref="C28:D28"/>
    <mergeCell ref="G28:H28"/>
    <mergeCell ref="B3:I3"/>
    <mergeCell ref="B2:I2"/>
    <mergeCell ref="B24:H24"/>
    <mergeCell ref="B26:C26"/>
    <mergeCell ref="C27:D27"/>
    <mergeCell ref="G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2"/>
  <headerFooter>
    <oddFooter>&amp;CPágina 3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Layout" zoomScaleNormal="145" workbookViewId="0" topLeftCell="A1">
      <selection activeCell="J29" sqref="J29"/>
    </sheetView>
  </sheetViews>
  <sheetFormatPr defaultColWidth="11.00390625" defaultRowHeight="15"/>
  <cols>
    <col min="1" max="1" width="13.7109375" style="753" customWidth="1"/>
    <col min="2" max="2" width="34.57421875" style="753" customWidth="1"/>
    <col min="3" max="5" width="16.140625" style="753" customWidth="1"/>
    <col min="6" max="16384" width="11.00390625" style="753" customWidth="1"/>
  </cols>
  <sheetData>
    <row r="1" spans="1:5" ht="58.5" customHeight="1">
      <c r="A1" s="1079" t="s">
        <v>968</v>
      </c>
      <c r="B1" s="1080"/>
      <c r="C1" s="1081"/>
      <c r="D1" s="1081"/>
      <c r="E1" s="1082"/>
    </row>
    <row r="2" spans="1:5" ht="15">
      <c r="A2" s="760"/>
      <c r="B2" s="761"/>
      <c r="C2" s="1083" t="s">
        <v>759</v>
      </c>
      <c r="D2" s="1084"/>
      <c r="E2" s="762"/>
    </row>
    <row r="3" spans="1:5" ht="22.5">
      <c r="A3" s="763" t="s">
        <v>760</v>
      </c>
      <c r="B3" s="764" t="s">
        <v>761</v>
      </c>
      <c r="C3" s="765" t="s">
        <v>762</v>
      </c>
      <c r="D3" s="766" t="s">
        <v>763</v>
      </c>
      <c r="E3" s="767" t="s">
        <v>764</v>
      </c>
    </row>
    <row r="4" spans="1:5" ht="15">
      <c r="A4" s="804" t="s">
        <v>928</v>
      </c>
      <c r="B4" s="805" t="s">
        <v>928</v>
      </c>
      <c r="C4" s="715">
        <v>0</v>
      </c>
      <c r="D4" s="715">
        <v>0</v>
      </c>
      <c r="E4" s="714">
        <v>0</v>
      </c>
    </row>
    <row r="5" spans="1:5" ht="15">
      <c r="A5" s="701"/>
      <c r="B5" s="716"/>
      <c r="C5" s="715"/>
      <c r="D5" s="715"/>
      <c r="E5" s="713"/>
    </row>
    <row r="6" spans="1:5" ht="15">
      <c r="A6" s="701"/>
      <c r="B6" s="716"/>
      <c r="C6" s="715"/>
      <c r="D6" s="715"/>
      <c r="E6" s="713"/>
    </row>
    <row r="7" spans="1:5" ht="15">
      <c r="A7" s="701"/>
      <c r="B7" s="716"/>
      <c r="C7" s="715"/>
      <c r="D7" s="715"/>
      <c r="E7" s="713"/>
    </row>
    <row r="8" spans="1:5" ht="15">
      <c r="A8" s="701"/>
      <c r="B8" s="716"/>
      <c r="C8" s="715"/>
      <c r="D8" s="715"/>
      <c r="E8" s="713"/>
    </row>
    <row r="9" spans="1:5" ht="15">
      <c r="A9" s="675"/>
      <c r="B9" s="687"/>
      <c r="C9" s="687"/>
      <c r="D9" s="687"/>
      <c r="E9" s="688"/>
    </row>
    <row r="10" spans="1:5" ht="15">
      <c r="A10" s="675"/>
      <c r="B10" s="687"/>
      <c r="C10" s="687"/>
      <c r="D10" s="687"/>
      <c r="E10" s="688"/>
    </row>
    <row r="11" spans="1:5" ht="15">
      <c r="A11" s="675"/>
      <c r="B11" s="687"/>
      <c r="C11" s="687"/>
      <c r="D11" s="687"/>
      <c r="E11" s="688"/>
    </row>
    <row r="12" spans="1:5" ht="15">
      <c r="A12" s="675"/>
      <c r="B12" s="687"/>
      <c r="C12" s="687"/>
      <c r="D12" s="687"/>
      <c r="E12" s="688"/>
    </row>
    <row r="13" spans="1:5" ht="15">
      <c r="A13" s="675"/>
      <c r="B13" s="687"/>
      <c r="C13" s="687"/>
      <c r="D13" s="687"/>
      <c r="E13" s="688"/>
    </row>
    <row r="14" spans="1:5" ht="15">
      <c r="A14" s="675"/>
      <c r="B14" s="687"/>
      <c r="C14" s="687"/>
      <c r="D14" s="687"/>
      <c r="E14" s="688"/>
    </row>
    <row r="15" spans="1:5" ht="15">
      <c r="A15" s="675"/>
      <c r="B15" s="687"/>
      <c r="C15" s="687"/>
      <c r="D15" s="687"/>
      <c r="E15" s="688"/>
    </row>
    <row r="16" spans="1:5" ht="15">
      <c r="A16" s="675"/>
      <c r="B16" s="687"/>
      <c r="C16" s="687"/>
      <c r="D16" s="687"/>
      <c r="E16" s="688"/>
    </row>
    <row r="17" spans="1:5" ht="15">
      <c r="A17" s="689"/>
      <c r="B17" s="690"/>
      <c r="C17" s="690"/>
      <c r="D17" s="690"/>
      <c r="E17" s="691"/>
    </row>
    <row r="19" spans="1:7" ht="15" customHeight="1">
      <c r="A19" s="862" t="s">
        <v>76</v>
      </c>
      <c r="B19" s="862"/>
      <c r="C19" s="862"/>
      <c r="D19" s="862"/>
      <c r="E19" s="862"/>
      <c r="F19" s="768"/>
      <c r="G19" s="768"/>
    </row>
    <row r="20" spans="1:7" ht="15">
      <c r="A20" s="60"/>
      <c r="B20" s="81"/>
      <c r="C20" s="82"/>
      <c r="D20" s="82"/>
      <c r="E20" s="33"/>
      <c r="F20" s="83"/>
      <c r="G20" s="81"/>
    </row>
    <row r="21" spans="3:7" ht="15">
      <c r="C21" s="82"/>
      <c r="D21" s="162"/>
      <c r="E21" s="162"/>
      <c r="F21" s="162"/>
      <c r="G21" s="162"/>
    </row>
    <row r="22" spans="1:5" ht="15">
      <c r="A22" s="1077"/>
      <c r="B22" s="1077"/>
      <c r="C22" s="685"/>
      <c r="D22" s="1078"/>
      <c r="E22" s="1078"/>
    </row>
    <row r="23" spans="1:5" ht="15">
      <c r="A23" s="1069"/>
      <c r="B23" s="1069"/>
      <c r="C23" s="685"/>
      <c r="D23" s="1070"/>
      <c r="E23" s="1070"/>
    </row>
    <row r="24" spans="1:5" ht="15">
      <c r="A24" s="685"/>
      <c r="B24" s="685"/>
      <c r="C24" s="685"/>
      <c r="D24" s="685"/>
      <c r="E24" s="685"/>
    </row>
  </sheetData>
  <sheetProtection/>
  <mergeCells count="7">
    <mergeCell ref="A1:E1"/>
    <mergeCell ref="C2:D2"/>
    <mergeCell ref="A22:B22"/>
    <mergeCell ref="D22:E22"/>
    <mergeCell ref="A23:B23"/>
    <mergeCell ref="D23:E23"/>
    <mergeCell ref="A19:E19"/>
  </mergeCells>
  <printOptions/>
  <pageMargins left="0.7086614173228347" right="0.7086614173228347" top="0.7480314960629921" bottom="0.7480314960629921" header="0.31496062992125984" footer="0.31496062992125984"/>
  <pageSetup orientation="landscape" r:id="rId2"/>
  <headerFooter>
    <oddFooter>&amp;CPágina 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520"/>
  <sheetViews>
    <sheetView showGridLines="0" view="pageLayout" zoomScale="85" zoomScalePageLayoutView="85" workbookViewId="0" topLeftCell="A7">
      <selection activeCell="C15" sqref="C15"/>
    </sheetView>
  </sheetViews>
  <sheetFormatPr defaultColWidth="11.421875" defaultRowHeight="15"/>
  <cols>
    <col min="1" max="1" width="4.8515625" style="712" customWidth="1"/>
    <col min="2" max="2" width="30.8515625" style="712" customWidth="1"/>
    <col min="3" max="3" width="84.421875" style="712" customWidth="1"/>
    <col min="4" max="4" width="31.7109375" style="712" customWidth="1"/>
    <col min="5" max="5" width="4.8515625" style="712" customWidth="1"/>
    <col min="6" max="16384" width="11.421875" style="712" customWidth="1"/>
  </cols>
  <sheetData>
    <row r="1" spans="2:5" s="213" customFormat="1" ht="12.75">
      <c r="B1" s="1085" t="s">
        <v>770</v>
      </c>
      <c r="C1" s="1085"/>
      <c r="D1" s="1085"/>
      <c r="E1" s="1085"/>
    </row>
    <row r="2" spans="2:5" s="213" customFormat="1" ht="12.75">
      <c r="B2" s="1085" t="s">
        <v>923</v>
      </c>
      <c r="C2" s="1085"/>
      <c r="D2" s="1085"/>
      <c r="E2" s="1085"/>
    </row>
    <row r="3" spans="2:5" s="213" customFormat="1" ht="12.75">
      <c r="B3" s="1085" t="s">
        <v>0</v>
      </c>
      <c r="C3" s="1085"/>
      <c r="D3" s="1085"/>
      <c r="E3" s="1085"/>
    </row>
    <row r="4" spans="1:8" ht="12.75">
      <c r="A4" s="748"/>
      <c r="B4" s="747" t="s">
        <v>3</v>
      </c>
      <c r="C4" s="697" t="s">
        <v>771</v>
      </c>
      <c r="D4" s="281"/>
      <c r="E4" s="746"/>
      <c r="F4" s="244"/>
      <c r="G4" s="244"/>
      <c r="H4" s="244"/>
    </row>
    <row r="5" spans="1:5" ht="12.75">
      <c r="A5" s="748"/>
      <c r="B5" s="707"/>
      <c r="C5" s="706"/>
      <c r="D5" s="706"/>
      <c r="E5" s="698"/>
    </row>
    <row r="6" spans="1:5" s="745" customFormat="1" ht="12.75">
      <c r="A6" s="705"/>
      <c r="B6" s="711" t="s">
        <v>772</v>
      </c>
      <c r="C6" s="709" t="s">
        <v>773</v>
      </c>
      <c r="D6" s="709" t="s">
        <v>774</v>
      </c>
      <c r="E6" s="708"/>
    </row>
    <row r="7" spans="2:5" ht="12.75">
      <c r="B7" s="546">
        <v>10100498</v>
      </c>
      <c r="C7" s="272" t="s">
        <v>775</v>
      </c>
      <c r="D7" s="625">
        <v>2343.73</v>
      </c>
      <c r="E7" s="704"/>
    </row>
    <row r="8" spans="2:5" ht="12.75">
      <c r="B8" s="473">
        <v>10100499</v>
      </c>
      <c r="C8" s="274" t="s">
        <v>775</v>
      </c>
      <c r="D8" s="625">
        <v>2343.73</v>
      </c>
      <c r="E8" s="744"/>
    </row>
    <row r="9" spans="2:5" ht="12.75">
      <c r="B9" s="473">
        <v>10100500</v>
      </c>
      <c r="C9" s="274" t="s">
        <v>775</v>
      </c>
      <c r="D9" s="625">
        <v>2343.73</v>
      </c>
      <c r="E9" s="744"/>
    </row>
    <row r="10" spans="2:5" ht="12.75">
      <c r="B10" s="473">
        <v>10100501</v>
      </c>
      <c r="C10" s="274" t="s">
        <v>775</v>
      </c>
      <c r="D10" s="625">
        <v>2343.73</v>
      </c>
      <c r="E10" s="744"/>
    </row>
    <row r="11" spans="2:5" ht="12.75">
      <c r="B11" s="473">
        <v>10100502</v>
      </c>
      <c r="C11" s="274" t="s">
        <v>775</v>
      </c>
      <c r="D11" s="625">
        <v>2343.73</v>
      </c>
      <c r="E11" s="744"/>
    </row>
    <row r="12" spans="2:5" ht="12.75">
      <c r="B12" s="473">
        <v>10100503</v>
      </c>
      <c r="C12" s="274" t="s">
        <v>776</v>
      </c>
      <c r="D12" s="625">
        <v>1118.59</v>
      </c>
      <c r="E12" s="744"/>
    </row>
    <row r="13" spans="2:5" ht="12.75">
      <c r="B13" s="473">
        <v>10100504</v>
      </c>
      <c r="C13" s="274" t="s">
        <v>776</v>
      </c>
      <c r="D13" s="625">
        <v>1118.59</v>
      </c>
      <c r="E13" s="744"/>
    </row>
    <row r="14" spans="2:5" ht="12.75">
      <c r="B14" s="473">
        <v>10100505</v>
      </c>
      <c r="C14" s="274" t="s">
        <v>776</v>
      </c>
      <c r="D14" s="625">
        <v>1118.59</v>
      </c>
      <c r="E14" s="744"/>
    </row>
    <row r="15" spans="2:5" ht="12.75">
      <c r="B15" s="473">
        <v>10100506</v>
      </c>
      <c r="C15" s="274" t="s">
        <v>777</v>
      </c>
      <c r="D15" s="625">
        <v>2581.89</v>
      </c>
      <c r="E15" s="744"/>
    </row>
    <row r="16" spans="2:5" ht="12.75">
      <c r="B16" s="473">
        <v>10100507</v>
      </c>
      <c r="C16" s="274" t="s">
        <v>778</v>
      </c>
      <c r="D16" s="625">
        <v>1630.9</v>
      </c>
      <c r="E16" s="744"/>
    </row>
    <row r="17" spans="2:5" ht="12.75">
      <c r="B17" s="473">
        <v>10100508</v>
      </c>
      <c r="C17" s="274" t="s">
        <v>778</v>
      </c>
      <c r="D17" s="625">
        <v>1630.9</v>
      </c>
      <c r="E17" s="744"/>
    </row>
    <row r="18" spans="2:5" ht="12.75">
      <c r="B18" s="473">
        <v>10100509</v>
      </c>
      <c r="C18" s="274" t="s">
        <v>778</v>
      </c>
      <c r="D18" s="625">
        <v>1630.9</v>
      </c>
      <c r="E18" s="744"/>
    </row>
    <row r="19" spans="2:5" ht="12.75">
      <c r="B19" s="473">
        <v>10100510</v>
      </c>
      <c r="C19" s="274" t="s">
        <v>778</v>
      </c>
      <c r="D19" s="625">
        <v>1630.9</v>
      </c>
      <c r="E19" s="744"/>
    </row>
    <row r="20" spans="2:5" ht="12.75">
      <c r="B20" s="473">
        <v>10100511</v>
      </c>
      <c r="C20" s="274" t="s">
        <v>778</v>
      </c>
      <c r="D20" s="625">
        <v>1630.9</v>
      </c>
      <c r="E20" s="744"/>
    </row>
    <row r="21" spans="2:5" ht="12.75">
      <c r="B21" s="473">
        <v>10100512</v>
      </c>
      <c r="C21" s="274" t="s">
        <v>779</v>
      </c>
      <c r="D21" s="625">
        <v>2453.4</v>
      </c>
      <c r="E21" s="744"/>
    </row>
    <row r="22" spans="2:5" ht="12.75">
      <c r="B22" s="473">
        <v>10100513</v>
      </c>
      <c r="C22" s="274" t="s">
        <v>779</v>
      </c>
      <c r="D22" s="625">
        <v>2453.4</v>
      </c>
      <c r="E22" s="744"/>
    </row>
    <row r="23" spans="2:5" ht="12.75">
      <c r="B23" s="473">
        <v>10100514</v>
      </c>
      <c r="C23" s="274" t="s">
        <v>779</v>
      </c>
      <c r="D23" s="625">
        <v>2453.4</v>
      </c>
      <c r="E23" s="744"/>
    </row>
    <row r="24" spans="2:5" ht="12.75">
      <c r="B24" s="473">
        <v>10100515</v>
      </c>
      <c r="C24" s="274" t="s">
        <v>779</v>
      </c>
      <c r="D24" s="625">
        <v>2453.4</v>
      </c>
      <c r="E24" s="744"/>
    </row>
    <row r="25" spans="2:5" ht="12.75">
      <c r="B25" s="473">
        <v>10100516</v>
      </c>
      <c r="C25" s="274" t="s">
        <v>779</v>
      </c>
      <c r="D25" s="625">
        <v>2453.4</v>
      </c>
      <c r="E25" s="744"/>
    </row>
    <row r="26" spans="2:5" ht="12.75">
      <c r="B26" s="473">
        <v>10100517</v>
      </c>
      <c r="C26" s="274" t="s">
        <v>779</v>
      </c>
      <c r="D26" s="625">
        <v>2453.4</v>
      </c>
      <c r="E26" s="744"/>
    </row>
    <row r="27" spans="2:5" ht="12.75">
      <c r="B27" s="473">
        <v>10100518</v>
      </c>
      <c r="C27" s="274" t="s">
        <v>780</v>
      </c>
      <c r="D27" s="620">
        <v>839.61</v>
      </c>
      <c r="E27" s="744"/>
    </row>
    <row r="28" spans="2:5" ht="12.75">
      <c r="B28" s="473">
        <v>10100519</v>
      </c>
      <c r="C28" s="274" t="s">
        <v>780</v>
      </c>
      <c r="D28" s="620">
        <v>839.61</v>
      </c>
      <c r="E28" s="744"/>
    </row>
    <row r="29" spans="2:5" ht="12.75">
      <c r="B29" s="473">
        <v>10100520</v>
      </c>
      <c r="C29" s="274" t="s">
        <v>780</v>
      </c>
      <c r="D29" s="620">
        <v>839.61</v>
      </c>
      <c r="E29" s="744"/>
    </row>
    <row r="30" spans="2:5" ht="12.75">
      <c r="B30" s="473">
        <v>10100521</v>
      </c>
      <c r="C30" s="274" t="s">
        <v>780</v>
      </c>
      <c r="D30" s="620">
        <v>839.61</v>
      </c>
      <c r="E30" s="744"/>
    </row>
    <row r="31" spans="2:5" ht="12.75">
      <c r="B31" s="473">
        <v>10100522</v>
      </c>
      <c r="C31" s="274" t="s">
        <v>780</v>
      </c>
      <c r="D31" s="620">
        <v>839.61</v>
      </c>
      <c r="E31" s="744"/>
    </row>
    <row r="32" spans="2:5" ht="12.75">
      <c r="B32" s="473">
        <v>10100523</v>
      </c>
      <c r="C32" s="274" t="s">
        <v>780</v>
      </c>
      <c r="D32" s="620">
        <v>839.61</v>
      </c>
      <c r="E32" s="744"/>
    </row>
    <row r="33" spans="2:5" ht="12.75">
      <c r="B33" s="473">
        <v>10100524</v>
      </c>
      <c r="C33" s="274" t="s">
        <v>780</v>
      </c>
      <c r="D33" s="620">
        <v>839.61</v>
      </c>
      <c r="E33" s="744"/>
    </row>
    <row r="34" spans="2:5" ht="12.75">
      <c r="B34" s="473">
        <v>10100525</v>
      </c>
      <c r="C34" s="274" t="s">
        <v>780</v>
      </c>
      <c r="D34" s="620">
        <v>839.61</v>
      </c>
      <c r="E34" s="744"/>
    </row>
    <row r="35" spans="2:5" ht="12.75">
      <c r="B35" s="473">
        <v>10100526</v>
      </c>
      <c r="C35" s="274" t="s">
        <v>780</v>
      </c>
      <c r="D35" s="620">
        <v>839.61</v>
      </c>
      <c r="E35" s="744"/>
    </row>
    <row r="36" spans="2:5" ht="12.75">
      <c r="B36" s="473">
        <v>10100527</v>
      </c>
      <c r="C36" s="274" t="s">
        <v>780</v>
      </c>
      <c r="D36" s="620">
        <v>839.61</v>
      </c>
      <c r="E36" s="744"/>
    </row>
    <row r="37" spans="2:5" ht="12.75">
      <c r="B37" s="473">
        <v>10100528</v>
      </c>
      <c r="C37" s="274" t="s">
        <v>781</v>
      </c>
      <c r="D37" s="625">
        <v>1580.18</v>
      </c>
      <c r="E37" s="744"/>
    </row>
    <row r="38" spans="2:5" ht="12.75">
      <c r="B38" s="473">
        <v>10100529</v>
      </c>
      <c r="C38" s="274" t="s">
        <v>781</v>
      </c>
      <c r="D38" s="625">
        <v>1580.18</v>
      </c>
      <c r="E38" s="744"/>
    </row>
    <row r="39" spans="2:5" ht="12.75">
      <c r="B39" s="473">
        <v>10100530</v>
      </c>
      <c r="C39" s="274" t="s">
        <v>781</v>
      </c>
      <c r="D39" s="625">
        <v>1580.18</v>
      </c>
      <c r="E39" s="744"/>
    </row>
    <row r="40" spans="2:5" ht="12.75">
      <c r="B40" s="473">
        <v>10100531</v>
      </c>
      <c r="C40" s="274" t="s">
        <v>782</v>
      </c>
      <c r="D40" s="625">
        <v>10974.64</v>
      </c>
      <c r="E40" s="744"/>
    </row>
    <row r="41" spans="2:5" ht="12.75">
      <c r="B41" s="473">
        <v>10100532</v>
      </c>
      <c r="C41" s="274" t="s">
        <v>782</v>
      </c>
      <c r="D41" s="625">
        <v>10974.64</v>
      </c>
      <c r="E41" s="744"/>
    </row>
    <row r="42" spans="2:5" ht="12.75">
      <c r="B42" s="473">
        <v>10100533</v>
      </c>
      <c r="C42" s="274" t="s">
        <v>782</v>
      </c>
      <c r="D42" s="625">
        <v>10974.64</v>
      </c>
      <c r="E42" s="744"/>
    </row>
    <row r="43" spans="2:5" ht="12.75">
      <c r="B43" s="473">
        <v>10100534</v>
      </c>
      <c r="C43" s="274" t="s">
        <v>782</v>
      </c>
      <c r="D43" s="625">
        <v>10974.64</v>
      </c>
      <c r="E43" s="744"/>
    </row>
    <row r="44" spans="2:5" ht="12.75">
      <c r="B44" s="473">
        <v>10100572</v>
      </c>
      <c r="C44" s="274" t="s">
        <v>783</v>
      </c>
      <c r="D44" s="625">
        <v>8750.4</v>
      </c>
      <c r="E44" s="744"/>
    </row>
    <row r="45" spans="2:5" ht="12.75">
      <c r="B45" s="473">
        <v>10100573</v>
      </c>
      <c r="C45" s="274" t="s">
        <v>784</v>
      </c>
      <c r="D45" s="625">
        <v>4778.38</v>
      </c>
      <c r="E45" s="744"/>
    </row>
    <row r="46" spans="2:5" ht="12.75">
      <c r="B46" s="473">
        <v>10100574</v>
      </c>
      <c r="C46" s="274" t="s">
        <v>785</v>
      </c>
      <c r="D46" s="625">
        <v>12338.4</v>
      </c>
      <c r="E46" s="744"/>
    </row>
    <row r="47" spans="2:5" ht="12.75">
      <c r="B47" s="473">
        <v>10100586</v>
      </c>
      <c r="C47" s="274" t="s">
        <v>786</v>
      </c>
      <c r="D47" s="620">
        <v>456.92</v>
      </c>
      <c r="E47" s="744"/>
    </row>
    <row r="48" spans="2:5" ht="12.75">
      <c r="B48" s="473">
        <v>10100587</v>
      </c>
      <c r="C48" s="274" t="s">
        <v>786</v>
      </c>
      <c r="D48" s="620">
        <v>456.92</v>
      </c>
      <c r="E48" s="744"/>
    </row>
    <row r="49" spans="2:5" ht="12.75">
      <c r="B49" s="473">
        <v>10100588</v>
      </c>
      <c r="C49" s="274" t="s">
        <v>786</v>
      </c>
      <c r="D49" s="620">
        <v>456.92</v>
      </c>
      <c r="E49" s="744"/>
    </row>
    <row r="50" spans="2:5" ht="12.75">
      <c r="B50" s="473">
        <v>10100589</v>
      </c>
      <c r="C50" s="274" t="s">
        <v>786</v>
      </c>
      <c r="D50" s="620">
        <v>456.92</v>
      </c>
      <c r="E50" s="744"/>
    </row>
    <row r="51" spans="2:5" ht="12.75">
      <c r="B51" s="473">
        <v>10100590</v>
      </c>
      <c r="C51" s="274" t="s">
        <v>786</v>
      </c>
      <c r="D51" s="620">
        <v>456.92</v>
      </c>
      <c r="E51" s="744"/>
    </row>
    <row r="52" spans="2:5" ht="12.75">
      <c r="B52" s="473">
        <v>10100591</v>
      </c>
      <c r="C52" s="274" t="s">
        <v>786</v>
      </c>
      <c r="D52" s="620">
        <v>456.92</v>
      </c>
      <c r="E52" s="744"/>
    </row>
    <row r="53" spans="2:5" ht="12.75">
      <c r="B53" s="473">
        <v>10100592</v>
      </c>
      <c r="C53" s="274" t="s">
        <v>786</v>
      </c>
      <c r="D53" s="620">
        <v>456.92</v>
      </c>
      <c r="E53" s="744"/>
    </row>
    <row r="54" spans="2:5" ht="12.75">
      <c r="B54" s="473">
        <v>10100593</v>
      </c>
      <c r="C54" s="274" t="s">
        <v>786</v>
      </c>
      <c r="D54" s="620">
        <v>456.92</v>
      </c>
      <c r="E54" s="744"/>
    </row>
    <row r="55" spans="2:5" ht="12.75">
      <c r="B55" s="473">
        <v>10100594</v>
      </c>
      <c r="C55" s="274" t="s">
        <v>786</v>
      </c>
      <c r="D55" s="620">
        <v>456.92</v>
      </c>
      <c r="E55" s="744"/>
    </row>
    <row r="56" spans="2:5" ht="12.75">
      <c r="B56" s="473">
        <v>10100595</v>
      </c>
      <c r="C56" s="274" t="s">
        <v>786</v>
      </c>
      <c r="D56" s="620">
        <v>456.92</v>
      </c>
      <c r="E56" s="744"/>
    </row>
    <row r="57" spans="2:5" ht="12.75">
      <c r="B57" s="473">
        <v>10100596</v>
      </c>
      <c r="C57" s="274" t="s">
        <v>786</v>
      </c>
      <c r="D57" s="620">
        <v>456.92</v>
      </c>
      <c r="E57" s="744"/>
    </row>
    <row r="58" spans="2:5" ht="12.75">
      <c r="B58" s="473">
        <v>10100597</v>
      </c>
      <c r="C58" s="274" t="s">
        <v>786</v>
      </c>
      <c r="D58" s="620">
        <v>456.92</v>
      </c>
      <c r="E58" s="744"/>
    </row>
    <row r="59" spans="2:5" ht="12.75">
      <c r="B59" s="473">
        <v>10100598</v>
      </c>
      <c r="C59" s="274" t="s">
        <v>786</v>
      </c>
      <c r="D59" s="620">
        <v>456.92</v>
      </c>
      <c r="E59" s="744"/>
    </row>
    <row r="60" spans="2:5" ht="12.75">
      <c r="B60" s="473">
        <v>10100599</v>
      </c>
      <c r="C60" s="274" t="s">
        <v>786</v>
      </c>
      <c r="D60" s="620">
        <v>456.92</v>
      </c>
      <c r="E60" s="744"/>
    </row>
    <row r="61" spans="2:5" ht="12.75">
      <c r="B61" s="473">
        <v>10100600</v>
      </c>
      <c r="C61" s="274" t="s">
        <v>786</v>
      </c>
      <c r="D61" s="620">
        <v>456.92</v>
      </c>
      <c r="E61" s="744"/>
    </row>
    <row r="62" spans="2:5" ht="12.75">
      <c r="B62" s="473">
        <v>10100601</v>
      </c>
      <c r="C62" s="274" t="s">
        <v>786</v>
      </c>
      <c r="D62" s="620">
        <v>456.92</v>
      </c>
      <c r="E62" s="744"/>
    </row>
    <row r="63" spans="2:5" ht="12.75">
      <c r="B63" s="473">
        <v>10100602</v>
      </c>
      <c r="C63" s="274" t="s">
        <v>786</v>
      </c>
      <c r="D63" s="620">
        <v>456.92</v>
      </c>
      <c r="E63" s="744"/>
    </row>
    <row r="64" spans="2:5" ht="12.75">
      <c r="B64" s="473">
        <v>10100603</v>
      </c>
      <c r="C64" s="274" t="s">
        <v>786</v>
      </c>
      <c r="D64" s="620">
        <v>456.92</v>
      </c>
      <c r="E64" s="744"/>
    </row>
    <row r="65" spans="2:5" ht="12.75">
      <c r="B65" s="473">
        <v>10100604</v>
      </c>
      <c r="C65" s="274" t="s">
        <v>786</v>
      </c>
      <c r="D65" s="620">
        <v>456.92</v>
      </c>
      <c r="E65" s="744"/>
    </row>
    <row r="66" spans="2:5" ht="12.75">
      <c r="B66" s="473">
        <v>10100605</v>
      </c>
      <c r="C66" s="274" t="s">
        <v>786</v>
      </c>
      <c r="D66" s="620">
        <v>456.92</v>
      </c>
      <c r="E66" s="744"/>
    </row>
    <row r="67" spans="2:5" ht="12.75">
      <c r="B67" s="473">
        <v>10100606</v>
      </c>
      <c r="C67" s="274" t="s">
        <v>786</v>
      </c>
      <c r="D67" s="620">
        <v>456.92</v>
      </c>
      <c r="E67" s="744"/>
    </row>
    <row r="68" spans="2:5" ht="12.75">
      <c r="B68" s="473">
        <v>10100607</v>
      </c>
      <c r="C68" s="274" t="s">
        <v>786</v>
      </c>
      <c r="D68" s="620">
        <v>456.92</v>
      </c>
      <c r="E68" s="744"/>
    </row>
    <row r="69" spans="2:5" ht="12.75">
      <c r="B69" s="473">
        <v>10100608</v>
      </c>
      <c r="C69" s="274" t="s">
        <v>786</v>
      </c>
      <c r="D69" s="620">
        <v>456.92</v>
      </c>
      <c r="E69" s="744"/>
    </row>
    <row r="70" spans="2:5" ht="12.75">
      <c r="B70" s="473">
        <v>10100609</v>
      </c>
      <c r="C70" s="274" t="s">
        <v>786</v>
      </c>
      <c r="D70" s="620">
        <v>456.92</v>
      </c>
      <c r="E70" s="744"/>
    </row>
    <row r="71" spans="2:5" ht="12.75">
      <c r="B71" s="473">
        <v>10100610</v>
      </c>
      <c r="C71" s="274" t="s">
        <v>786</v>
      </c>
      <c r="D71" s="620">
        <v>456.92</v>
      </c>
      <c r="E71" s="744"/>
    </row>
    <row r="72" spans="2:5" ht="12.75">
      <c r="B72" s="473">
        <v>10100611</v>
      </c>
      <c r="C72" s="274" t="s">
        <v>786</v>
      </c>
      <c r="D72" s="620">
        <v>456.92</v>
      </c>
      <c r="E72" s="744"/>
    </row>
    <row r="73" spans="2:5" ht="12.75">
      <c r="B73" s="473">
        <v>10100612</v>
      </c>
      <c r="C73" s="274" t="s">
        <v>786</v>
      </c>
      <c r="D73" s="620">
        <v>456.92</v>
      </c>
      <c r="E73" s="744"/>
    </row>
    <row r="74" spans="2:5" ht="12.75">
      <c r="B74" s="473">
        <v>10100613</v>
      </c>
      <c r="C74" s="274" t="s">
        <v>786</v>
      </c>
      <c r="D74" s="620">
        <v>456.92</v>
      </c>
      <c r="E74" s="744"/>
    </row>
    <row r="75" spans="2:5" ht="12.75">
      <c r="B75" s="473">
        <v>10100614</v>
      </c>
      <c r="C75" s="274" t="s">
        <v>786</v>
      </c>
      <c r="D75" s="620">
        <v>456.92</v>
      </c>
      <c r="E75" s="744"/>
    </row>
    <row r="76" spans="2:5" ht="12.75">
      <c r="B76" s="473">
        <v>10100615</v>
      </c>
      <c r="C76" s="274" t="s">
        <v>786</v>
      </c>
      <c r="D76" s="620">
        <v>456.92</v>
      </c>
      <c r="E76" s="744"/>
    </row>
    <row r="77" spans="2:5" ht="12.75">
      <c r="B77" s="473">
        <v>10100616</v>
      </c>
      <c r="C77" s="274" t="s">
        <v>786</v>
      </c>
      <c r="D77" s="620">
        <v>456.92</v>
      </c>
      <c r="E77" s="744"/>
    </row>
    <row r="78" spans="2:5" ht="12.75">
      <c r="B78" s="473">
        <v>10100617</v>
      </c>
      <c r="C78" s="274" t="s">
        <v>786</v>
      </c>
      <c r="D78" s="620">
        <v>456.92</v>
      </c>
      <c r="E78" s="744"/>
    </row>
    <row r="79" spans="2:5" ht="12.75">
      <c r="B79" s="473">
        <v>10100618</v>
      </c>
      <c r="C79" s="274" t="s">
        <v>786</v>
      </c>
      <c r="D79" s="620">
        <v>456.92</v>
      </c>
      <c r="E79" s="743"/>
    </row>
    <row r="80" spans="2:5" ht="12.75">
      <c r="B80" s="473">
        <v>10100619</v>
      </c>
      <c r="C80" s="274" t="s">
        <v>786</v>
      </c>
      <c r="D80" s="620">
        <v>456.92</v>
      </c>
      <c r="E80" s="743"/>
    </row>
    <row r="81" spans="2:5" ht="12.75">
      <c r="B81" s="473">
        <v>10100620</v>
      </c>
      <c r="C81" s="274" t="s">
        <v>786</v>
      </c>
      <c r="D81" s="620">
        <v>456.92</v>
      </c>
      <c r="E81" s="743"/>
    </row>
    <row r="82" spans="2:5" ht="12.75">
      <c r="B82" s="473">
        <v>10100621</v>
      </c>
      <c r="C82" s="274" t="s">
        <v>786</v>
      </c>
      <c r="D82" s="620">
        <v>456.92</v>
      </c>
      <c r="E82" s="743"/>
    </row>
    <row r="83" spans="2:5" ht="12.75">
      <c r="B83" s="473">
        <v>10100622</v>
      </c>
      <c r="C83" s="274" t="s">
        <v>786</v>
      </c>
      <c r="D83" s="620">
        <v>456.92</v>
      </c>
      <c r="E83" s="743"/>
    </row>
    <row r="84" spans="2:5" ht="12.75">
      <c r="B84" s="473">
        <v>10100623</v>
      </c>
      <c r="C84" s="274" t="s">
        <v>786</v>
      </c>
      <c r="D84" s="620">
        <v>456.92</v>
      </c>
      <c r="E84" s="743"/>
    </row>
    <row r="85" spans="2:5" ht="12.75">
      <c r="B85" s="473">
        <v>10100624</v>
      </c>
      <c r="C85" s="274" t="s">
        <v>786</v>
      </c>
      <c r="D85" s="620">
        <v>456.92</v>
      </c>
      <c r="E85" s="743"/>
    </row>
    <row r="86" spans="2:5" ht="12.75">
      <c r="B86" s="473">
        <v>10100625</v>
      </c>
      <c r="C86" s="274" t="s">
        <v>786</v>
      </c>
      <c r="D86" s="620">
        <v>456.92</v>
      </c>
      <c r="E86" s="743"/>
    </row>
    <row r="87" spans="2:5" ht="12.75">
      <c r="B87" s="473">
        <v>10100626</v>
      </c>
      <c r="C87" s="274" t="s">
        <v>786</v>
      </c>
      <c r="D87" s="620">
        <v>456.92</v>
      </c>
      <c r="E87" s="743"/>
    </row>
    <row r="88" spans="2:5" ht="12.75">
      <c r="B88" s="473">
        <v>10100627</v>
      </c>
      <c r="C88" s="274" t="s">
        <v>786</v>
      </c>
      <c r="D88" s="620">
        <v>456.92</v>
      </c>
      <c r="E88" s="743"/>
    </row>
    <row r="89" spans="2:5" ht="12.75">
      <c r="B89" s="473">
        <v>10100628</v>
      </c>
      <c r="C89" s="274" t="s">
        <v>786</v>
      </c>
      <c r="D89" s="620">
        <v>456.92</v>
      </c>
      <c r="E89" s="743"/>
    </row>
    <row r="90" spans="2:5" ht="12.75">
      <c r="B90" s="473">
        <v>10100629</v>
      </c>
      <c r="C90" s="274" t="s">
        <v>786</v>
      </c>
      <c r="D90" s="620">
        <v>456.92</v>
      </c>
      <c r="E90" s="743"/>
    </row>
    <row r="91" spans="2:5" ht="12.75">
      <c r="B91" s="473">
        <v>10100630</v>
      </c>
      <c r="C91" s="274" t="s">
        <v>786</v>
      </c>
      <c r="D91" s="620">
        <v>456.92</v>
      </c>
      <c r="E91" s="743"/>
    </row>
    <row r="92" spans="2:5" ht="12.75">
      <c r="B92" s="473">
        <v>10100631</v>
      </c>
      <c r="C92" s="274" t="s">
        <v>786</v>
      </c>
      <c r="D92" s="620">
        <v>456.92</v>
      </c>
      <c r="E92" s="743"/>
    </row>
    <row r="93" spans="2:5" ht="12.75">
      <c r="B93" s="473">
        <v>10100632</v>
      </c>
      <c r="C93" s="274" t="s">
        <v>786</v>
      </c>
      <c r="D93" s="620">
        <v>456.92</v>
      </c>
      <c r="E93" s="743"/>
    </row>
    <row r="94" spans="2:5" ht="12.75">
      <c r="B94" s="473">
        <v>10100633</v>
      </c>
      <c r="C94" s="274" t="s">
        <v>786</v>
      </c>
      <c r="D94" s="620">
        <v>456.92</v>
      </c>
      <c r="E94" s="743"/>
    </row>
    <row r="95" spans="2:5" ht="12.75">
      <c r="B95" s="473">
        <v>10100634</v>
      </c>
      <c r="C95" s="274" t="s">
        <v>786</v>
      </c>
      <c r="D95" s="620">
        <v>456.92</v>
      </c>
      <c r="E95" s="743"/>
    </row>
    <row r="96" spans="2:5" ht="12.75">
      <c r="B96" s="473">
        <v>10100635</v>
      </c>
      <c r="C96" s="274" t="s">
        <v>786</v>
      </c>
      <c r="D96" s="620">
        <v>456.92</v>
      </c>
      <c r="E96" s="743"/>
    </row>
    <row r="97" spans="2:5" ht="12.75">
      <c r="B97" s="473">
        <v>10100636</v>
      </c>
      <c r="C97" s="274" t="s">
        <v>786</v>
      </c>
      <c r="D97" s="620">
        <v>456.92</v>
      </c>
      <c r="E97" s="743"/>
    </row>
    <row r="98" spans="2:5" ht="12.75">
      <c r="B98" s="473">
        <v>10100637</v>
      </c>
      <c r="C98" s="274" t="s">
        <v>786</v>
      </c>
      <c r="D98" s="620">
        <v>456.92</v>
      </c>
      <c r="E98" s="743"/>
    </row>
    <row r="99" spans="2:5" ht="12.75">
      <c r="B99" s="473">
        <v>10100638</v>
      </c>
      <c r="C99" s="274" t="s">
        <v>786</v>
      </c>
      <c r="D99" s="620">
        <v>456.92</v>
      </c>
      <c r="E99" s="743"/>
    </row>
    <row r="100" spans="2:5" ht="12.75">
      <c r="B100" s="473">
        <v>10100639</v>
      </c>
      <c r="C100" s="274" t="s">
        <v>786</v>
      </c>
      <c r="D100" s="620">
        <v>456.92</v>
      </c>
      <c r="E100" s="743"/>
    </row>
    <row r="101" spans="2:5" ht="12.75">
      <c r="B101" s="473">
        <v>10100640</v>
      </c>
      <c r="C101" s="274" t="s">
        <v>786</v>
      </c>
      <c r="D101" s="620">
        <v>456.92</v>
      </c>
      <c r="E101" s="743"/>
    </row>
    <row r="102" spans="2:5" ht="12.75">
      <c r="B102" s="473">
        <v>10100641</v>
      </c>
      <c r="C102" s="274" t="s">
        <v>786</v>
      </c>
      <c r="D102" s="620">
        <v>456.92</v>
      </c>
      <c r="E102" s="743"/>
    </row>
    <row r="103" spans="2:5" ht="12.75">
      <c r="B103" s="473">
        <v>10100642</v>
      </c>
      <c r="C103" s="274" t="s">
        <v>786</v>
      </c>
      <c r="D103" s="620">
        <v>456.92</v>
      </c>
      <c r="E103" s="743"/>
    </row>
    <row r="104" spans="2:5" ht="12.75">
      <c r="B104" s="473">
        <v>10100643</v>
      </c>
      <c r="C104" s="274" t="s">
        <v>786</v>
      </c>
      <c r="D104" s="620">
        <v>456.92</v>
      </c>
      <c r="E104" s="743"/>
    </row>
    <row r="105" spans="2:5" ht="12.75">
      <c r="B105" s="473">
        <v>10100644</v>
      </c>
      <c r="C105" s="274" t="s">
        <v>786</v>
      </c>
      <c r="D105" s="620">
        <v>456.92</v>
      </c>
      <c r="E105" s="743"/>
    </row>
    <row r="106" spans="2:5" ht="12.75">
      <c r="B106" s="473">
        <v>10100645</v>
      </c>
      <c r="C106" s="274" t="s">
        <v>786</v>
      </c>
      <c r="D106" s="620">
        <v>456.92</v>
      </c>
      <c r="E106" s="743"/>
    </row>
    <row r="107" spans="2:5" ht="12.75">
      <c r="B107" s="473">
        <v>10100646</v>
      </c>
      <c r="C107" s="274" t="s">
        <v>786</v>
      </c>
      <c r="D107" s="620">
        <v>456.92</v>
      </c>
      <c r="E107" s="743"/>
    </row>
    <row r="108" spans="2:5" ht="12.75">
      <c r="B108" s="473">
        <v>10100647</v>
      </c>
      <c r="C108" s="274" t="s">
        <v>786</v>
      </c>
      <c r="D108" s="620">
        <v>456.92</v>
      </c>
      <c r="E108" s="743"/>
    </row>
    <row r="109" spans="2:5" ht="12.75">
      <c r="B109" s="473">
        <v>10100648</v>
      </c>
      <c r="C109" s="274" t="s">
        <v>786</v>
      </c>
      <c r="D109" s="620">
        <v>456.92</v>
      </c>
      <c r="E109" s="743"/>
    </row>
    <row r="110" spans="2:5" ht="12.75">
      <c r="B110" s="473">
        <v>10100649</v>
      </c>
      <c r="C110" s="274" t="s">
        <v>786</v>
      </c>
      <c r="D110" s="620">
        <v>456.92</v>
      </c>
      <c r="E110" s="743"/>
    </row>
    <row r="111" spans="2:5" ht="12.75">
      <c r="B111" s="473">
        <v>10100650</v>
      </c>
      <c r="C111" s="274" t="s">
        <v>786</v>
      </c>
      <c r="D111" s="620">
        <v>456.92</v>
      </c>
      <c r="E111" s="743"/>
    </row>
    <row r="112" spans="2:5" ht="12.75">
      <c r="B112" s="473">
        <v>10100651</v>
      </c>
      <c r="C112" s="274" t="s">
        <v>786</v>
      </c>
      <c r="D112" s="620">
        <v>456.92</v>
      </c>
      <c r="E112" s="743"/>
    </row>
    <row r="113" spans="2:5" ht="12.75">
      <c r="B113" s="473">
        <v>10100652</v>
      </c>
      <c r="C113" s="274" t="s">
        <v>786</v>
      </c>
      <c r="D113" s="620">
        <v>456.92</v>
      </c>
      <c r="E113" s="743"/>
    </row>
    <row r="114" spans="2:5" ht="12.75">
      <c r="B114" s="473">
        <v>10100653</v>
      </c>
      <c r="C114" s="274" t="s">
        <v>786</v>
      </c>
      <c r="D114" s="620">
        <v>456.92</v>
      </c>
      <c r="E114" s="743"/>
    </row>
    <row r="115" spans="2:5" ht="12.75">
      <c r="B115" s="473">
        <v>10100654</v>
      </c>
      <c r="C115" s="274" t="s">
        <v>786</v>
      </c>
      <c r="D115" s="620">
        <v>456.92</v>
      </c>
      <c r="E115" s="743"/>
    </row>
    <row r="116" spans="2:5" ht="12.75">
      <c r="B116" s="473">
        <v>10100655</v>
      </c>
      <c r="C116" s="274" t="s">
        <v>786</v>
      </c>
      <c r="D116" s="620">
        <v>456.92</v>
      </c>
      <c r="E116" s="743"/>
    </row>
    <row r="117" spans="2:5" ht="12.75">
      <c r="B117" s="473">
        <v>10100656</v>
      </c>
      <c r="C117" s="274" t="s">
        <v>786</v>
      </c>
      <c r="D117" s="620">
        <v>456.92</v>
      </c>
      <c r="E117" s="743"/>
    </row>
    <row r="118" spans="2:5" ht="12.75">
      <c r="B118" s="473">
        <v>10100657</v>
      </c>
      <c r="C118" s="274" t="s">
        <v>786</v>
      </c>
      <c r="D118" s="620">
        <v>456.92</v>
      </c>
      <c r="E118" s="743"/>
    </row>
    <row r="119" spans="2:5" ht="12.75">
      <c r="B119" s="473">
        <v>10100658</v>
      </c>
      <c r="C119" s="274" t="s">
        <v>786</v>
      </c>
      <c r="D119" s="620">
        <v>456.92</v>
      </c>
      <c r="E119" s="743"/>
    </row>
    <row r="120" spans="2:5" ht="12.75">
      <c r="B120" s="473">
        <v>10100659</v>
      </c>
      <c r="C120" s="274" t="s">
        <v>786</v>
      </c>
      <c r="D120" s="620">
        <v>456.92</v>
      </c>
      <c r="E120" s="743"/>
    </row>
    <row r="121" spans="2:5" ht="12.75">
      <c r="B121" s="473">
        <v>10100660</v>
      </c>
      <c r="C121" s="274" t="s">
        <v>786</v>
      </c>
      <c r="D121" s="620">
        <v>456.92</v>
      </c>
      <c r="E121" s="743"/>
    </row>
    <row r="122" spans="2:5" ht="12.75">
      <c r="B122" s="473">
        <v>10100661</v>
      </c>
      <c r="C122" s="274" t="s">
        <v>786</v>
      </c>
      <c r="D122" s="620">
        <v>456.92</v>
      </c>
      <c r="E122" s="743"/>
    </row>
    <row r="123" spans="2:5" ht="12.75">
      <c r="B123" s="473">
        <v>10100662</v>
      </c>
      <c r="C123" s="274" t="s">
        <v>786</v>
      </c>
      <c r="D123" s="620">
        <v>456.92</v>
      </c>
      <c r="E123" s="743"/>
    </row>
    <row r="124" spans="2:5" ht="12.75">
      <c r="B124" s="473">
        <v>10100663</v>
      </c>
      <c r="C124" s="274" t="s">
        <v>786</v>
      </c>
      <c r="D124" s="620">
        <v>456.92</v>
      </c>
      <c r="E124" s="743"/>
    </row>
    <row r="125" spans="2:5" ht="12.75">
      <c r="B125" s="473">
        <v>10100664</v>
      </c>
      <c r="C125" s="274" t="s">
        <v>786</v>
      </c>
      <c r="D125" s="620">
        <v>456.92</v>
      </c>
      <c r="E125" s="743"/>
    </row>
    <row r="126" spans="2:5" ht="12.75">
      <c r="B126" s="473">
        <v>10100665</v>
      </c>
      <c r="C126" s="274" t="s">
        <v>786</v>
      </c>
      <c r="D126" s="620">
        <v>456.92</v>
      </c>
      <c r="E126" s="743"/>
    </row>
    <row r="127" spans="2:5" ht="12.75">
      <c r="B127" s="473">
        <v>10100666</v>
      </c>
      <c r="C127" s="274" t="s">
        <v>786</v>
      </c>
      <c r="D127" s="620">
        <v>456.92</v>
      </c>
      <c r="E127" s="743"/>
    </row>
    <row r="128" spans="2:5" ht="12.75">
      <c r="B128" s="473">
        <v>10100667</v>
      </c>
      <c r="C128" s="274" t="s">
        <v>786</v>
      </c>
      <c r="D128" s="620">
        <v>456.92</v>
      </c>
      <c r="E128" s="743"/>
    </row>
    <row r="129" spans="2:5" ht="12.75">
      <c r="B129" s="473">
        <v>10100668</v>
      </c>
      <c r="C129" s="274" t="s">
        <v>786</v>
      </c>
      <c r="D129" s="620">
        <v>456.92</v>
      </c>
      <c r="E129" s="743"/>
    </row>
    <row r="130" spans="2:5" ht="12.75">
      <c r="B130" s="473">
        <v>10100669</v>
      </c>
      <c r="C130" s="274" t="s">
        <v>786</v>
      </c>
      <c r="D130" s="620">
        <v>456.92</v>
      </c>
      <c r="E130" s="743"/>
    </row>
    <row r="131" spans="2:5" ht="12.75">
      <c r="B131" s="473">
        <v>10100670</v>
      </c>
      <c r="C131" s="274" t="s">
        <v>786</v>
      </c>
      <c r="D131" s="620">
        <v>456.92</v>
      </c>
      <c r="E131" s="743"/>
    </row>
    <row r="132" spans="2:5" ht="12.75">
      <c r="B132" s="473">
        <v>10100671</v>
      </c>
      <c r="C132" s="274" t="s">
        <v>786</v>
      </c>
      <c r="D132" s="620">
        <v>456.92</v>
      </c>
      <c r="E132" s="743"/>
    </row>
    <row r="133" spans="2:5" ht="12.75">
      <c r="B133" s="473">
        <v>10100672</v>
      </c>
      <c r="C133" s="274" t="s">
        <v>786</v>
      </c>
      <c r="D133" s="620">
        <v>456.92</v>
      </c>
      <c r="E133" s="743"/>
    </row>
    <row r="134" spans="2:5" ht="12.75">
      <c r="B134" s="473">
        <v>10100673</v>
      </c>
      <c r="C134" s="274" t="s">
        <v>786</v>
      </c>
      <c r="D134" s="620">
        <v>456.92</v>
      </c>
      <c r="E134" s="743"/>
    </row>
    <row r="135" spans="2:5" ht="12.75">
      <c r="B135" s="473">
        <v>10100674</v>
      </c>
      <c r="C135" s="274" t="s">
        <v>786</v>
      </c>
      <c r="D135" s="620">
        <v>456.92</v>
      </c>
      <c r="E135" s="743"/>
    </row>
    <row r="136" spans="2:5" ht="12.75">
      <c r="B136" s="473">
        <v>10100675</v>
      </c>
      <c r="C136" s="274" t="s">
        <v>786</v>
      </c>
      <c r="D136" s="620">
        <v>456.92</v>
      </c>
      <c r="E136" s="743"/>
    </row>
    <row r="137" spans="2:5" ht="12.75">
      <c r="B137" s="473">
        <v>10100676</v>
      </c>
      <c r="C137" s="274" t="s">
        <v>786</v>
      </c>
      <c r="D137" s="620">
        <v>456.92</v>
      </c>
      <c r="E137" s="743"/>
    </row>
    <row r="138" spans="2:5" ht="12.75">
      <c r="B138" s="473">
        <v>10100677</v>
      </c>
      <c r="C138" s="274" t="s">
        <v>786</v>
      </c>
      <c r="D138" s="620">
        <v>456.92</v>
      </c>
      <c r="E138" s="743"/>
    </row>
    <row r="139" spans="2:5" ht="12.75">
      <c r="B139" s="473">
        <v>10100678</v>
      </c>
      <c r="C139" s="274" t="s">
        <v>786</v>
      </c>
      <c r="D139" s="620">
        <v>456.92</v>
      </c>
      <c r="E139" s="743"/>
    </row>
    <row r="140" spans="2:5" ht="12.75">
      <c r="B140" s="473">
        <v>10100679</v>
      </c>
      <c r="C140" s="274" t="s">
        <v>786</v>
      </c>
      <c r="D140" s="620">
        <v>456.92</v>
      </c>
      <c r="E140" s="743"/>
    </row>
    <row r="141" spans="2:5" ht="12.75">
      <c r="B141" s="473">
        <v>10100680</v>
      </c>
      <c r="C141" s="274" t="s">
        <v>786</v>
      </c>
      <c r="D141" s="620">
        <v>456.92</v>
      </c>
      <c r="E141" s="743"/>
    </row>
    <row r="142" spans="2:5" ht="12.75">
      <c r="B142" s="473">
        <v>10100681</v>
      </c>
      <c r="C142" s="274" t="s">
        <v>786</v>
      </c>
      <c r="D142" s="620">
        <v>456.92</v>
      </c>
      <c r="E142" s="743"/>
    </row>
    <row r="143" spans="2:5" ht="12.75">
      <c r="B143" s="473">
        <v>10100682</v>
      </c>
      <c r="C143" s="274" t="s">
        <v>786</v>
      </c>
      <c r="D143" s="620">
        <v>456.92</v>
      </c>
      <c r="E143" s="743"/>
    </row>
    <row r="144" spans="2:5" ht="12.75">
      <c r="B144" s="473">
        <v>10100683</v>
      </c>
      <c r="C144" s="274" t="s">
        <v>786</v>
      </c>
      <c r="D144" s="620">
        <v>456.92</v>
      </c>
      <c r="E144" s="743"/>
    </row>
    <row r="145" spans="2:5" ht="12.75">
      <c r="B145" s="473">
        <v>10100684</v>
      </c>
      <c r="C145" s="274" t="s">
        <v>786</v>
      </c>
      <c r="D145" s="620">
        <v>456.92</v>
      </c>
      <c r="E145" s="743"/>
    </row>
    <row r="146" spans="2:5" ht="12.75">
      <c r="B146" s="473">
        <v>10100685</v>
      </c>
      <c r="C146" s="274" t="s">
        <v>786</v>
      </c>
      <c r="D146" s="620">
        <v>456.92</v>
      </c>
      <c r="E146" s="743"/>
    </row>
    <row r="147" spans="2:5" ht="12.75">
      <c r="B147" s="473">
        <v>10100686</v>
      </c>
      <c r="C147" s="274" t="s">
        <v>786</v>
      </c>
      <c r="D147" s="620">
        <v>456.92</v>
      </c>
      <c r="E147" s="743"/>
    </row>
    <row r="148" spans="2:5" ht="12.75">
      <c r="B148" s="473">
        <v>10100687</v>
      </c>
      <c r="C148" s="274" t="s">
        <v>786</v>
      </c>
      <c r="D148" s="620">
        <v>456.92</v>
      </c>
      <c r="E148" s="743"/>
    </row>
    <row r="149" spans="2:5" ht="12.75">
      <c r="B149" s="473">
        <v>10100688</v>
      </c>
      <c r="C149" s="274" t="s">
        <v>786</v>
      </c>
      <c r="D149" s="620">
        <v>456.92</v>
      </c>
      <c r="E149" s="743"/>
    </row>
    <row r="150" spans="2:5" ht="12.75">
      <c r="B150" s="473">
        <v>10100689</v>
      </c>
      <c r="C150" s="274" t="s">
        <v>786</v>
      </c>
      <c r="D150" s="620">
        <v>456.92</v>
      </c>
      <c r="E150" s="743"/>
    </row>
    <row r="151" spans="2:5" ht="12.75">
      <c r="B151" s="473">
        <v>10100690</v>
      </c>
      <c r="C151" s="274" t="s">
        <v>786</v>
      </c>
      <c r="D151" s="620">
        <v>456.92</v>
      </c>
      <c r="E151" s="743"/>
    </row>
    <row r="152" spans="2:5" ht="12.75">
      <c r="B152" s="473">
        <v>10100691</v>
      </c>
      <c r="C152" s="274" t="s">
        <v>786</v>
      </c>
      <c r="D152" s="620">
        <v>456.92</v>
      </c>
      <c r="E152" s="743"/>
    </row>
    <row r="153" spans="2:5" ht="12.75">
      <c r="B153" s="473">
        <v>10100692</v>
      </c>
      <c r="C153" s="274" t="s">
        <v>786</v>
      </c>
      <c r="D153" s="620">
        <v>456.92</v>
      </c>
      <c r="E153" s="743"/>
    </row>
    <row r="154" spans="2:5" ht="12.75">
      <c r="B154" s="473">
        <v>10100693</v>
      </c>
      <c r="C154" s="274" t="s">
        <v>786</v>
      </c>
      <c r="D154" s="620">
        <v>456.92</v>
      </c>
      <c r="E154" s="743"/>
    </row>
    <row r="155" spans="2:5" ht="12.75">
      <c r="B155" s="473">
        <v>10100694</v>
      </c>
      <c r="C155" s="274" t="s">
        <v>786</v>
      </c>
      <c r="D155" s="620">
        <v>456.92</v>
      </c>
      <c r="E155" s="743"/>
    </row>
    <row r="156" spans="2:5" ht="12.75">
      <c r="B156" s="473">
        <v>10100695</v>
      </c>
      <c r="C156" s="274" t="s">
        <v>786</v>
      </c>
      <c r="D156" s="620">
        <v>456.92</v>
      </c>
      <c r="E156" s="743"/>
    </row>
    <row r="157" spans="2:5" ht="12.75">
      <c r="B157" s="473">
        <v>10100696</v>
      </c>
      <c r="C157" s="274" t="s">
        <v>786</v>
      </c>
      <c r="D157" s="620">
        <v>456.92</v>
      </c>
      <c r="E157" s="743"/>
    </row>
    <row r="158" spans="2:5" ht="12.75">
      <c r="B158" s="473">
        <v>10100697</v>
      </c>
      <c r="C158" s="274" t="s">
        <v>786</v>
      </c>
      <c r="D158" s="620">
        <v>456.92</v>
      </c>
      <c r="E158" s="743"/>
    </row>
    <row r="159" spans="2:5" ht="12.75">
      <c r="B159" s="473">
        <v>10100698</v>
      </c>
      <c r="C159" s="274" t="s">
        <v>786</v>
      </c>
      <c r="D159" s="620">
        <v>456.92</v>
      </c>
      <c r="E159" s="743"/>
    </row>
    <row r="160" spans="2:5" ht="12.75">
      <c r="B160" s="473">
        <v>10100699</v>
      </c>
      <c r="C160" s="274" t="s">
        <v>786</v>
      </c>
      <c r="D160" s="620">
        <v>456.92</v>
      </c>
      <c r="E160" s="743"/>
    </row>
    <row r="161" spans="2:5" ht="12.75">
      <c r="B161" s="473">
        <v>10100700</v>
      </c>
      <c r="C161" s="274" t="s">
        <v>786</v>
      </c>
      <c r="D161" s="620">
        <v>456.92</v>
      </c>
      <c r="E161" s="743"/>
    </row>
    <row r="162" spans="2:5" ht="12.75">
      <c r="B162" s="473">
        <v>10100701</v>
      </c>
      <c r="C162" s="274" t="s">
        <v>786</v>
      </c>
      <c r="D162" s="620">
        <v>456.92</v>
      </c>
      <c r="E162" s="743"/>
    </row>
    <row r="163" spans="2:5" ht="12.75">
      <c r="B163" s="473">
        <v>10100702</v>
      </c>
      <c r="C163" s="274" t="s">
        <v>786</v>
      </c>
      <c r="D163" s="620">
        <v>456.92</v>
      </c>
      <c r="E163" s="743"/>
    </row>
    <row r="164" spans="2:5" ht="12.75">
      <c r="B164" s="473">
        <v>10100703</v>
      </c>
      <c r="C164" s="274" t="s">
        <v>786</v>
      </c>
      <c r="D164" s="620">
        <v>456.92</v>
      </c>
      <c r="E164" s="743"/>
    </row>
    <row r="165" spans="2:5" ht="12.75">
      <c r="B165" s="473">
        <v>10100704</v>
      </c>
      <c r="C165" s="274" t="s">
        <v>786</v>
      </c>
      <c r="D165" s="620">
        <v>456.92</v>
      </c>
      <c r="E165" s="743"/>
    </row>
    <row r="166" spans="2:5" ht="12.75">
      <c r="B166" s="473">
        <v>10100705</v>
      </c>
      <c r="C166" s="274" t="s">
        <v>786</v>
      </c>
      <c r="D166" s="620">
        <v>456.92</v>
      </c>
      <c r="E166" s="743"/>
    </row>
    <row r="167" spans="2:5" ht="12.75">
      <c r="B167" s="473">
        <v>10100706</v>
      </c>
      <c r="C167" s="274" t="s">
        <v>786</v>
      </c>
      <c r="D167" s="620">
        <v>456.92</v>
      </c>
      <c r="E167" s="743"/>
    </row>
    <row r="168" spans="2:5" ht="12.75">
      <c r="B168" s="473">
        <v>10100707</v>
      </c>
      <c r="C168" s="274" t="s">
        <v>786</v>
      </c>
      <c r="D168" s="620">
        <v>456.92</v>
      </c>
      <c r="E168" s="743"/>
    </row>
    <row r="169" spans="2:5" ht="12.75">
      <c r="B169" s="473">
        <v>10100708</v>
      </c>
      <c r="C169" s="274" t="s">
        <v>786</v>
      </c>
      <c r="D169" s="620">
        <v>456.92</v>
      </c>
      <c r="E169" s="743"/>
    </row>
    <row r="170" spans="2:5" ht="12.75">
      <c r="B170" s="473">
        <v>10100709</v>
      </c>
      <c r="C170" s="274" t="s">
        <v>786</v>
      </c>
      <c r="D170" s="620">
        <v>456.92</v>
      </c>
      <c r="E170" s="743"/>
    </row>
    <row r="171" spans="2:5" ht="12.75">
      <c r="B171" s="473">
        <v>10100710</v>
      </c>
      <c r="C171" s="274" t="s">
        <v>786</v>
      </c>
      <c r="D171" s="620">
        <v>456.92</v>
      </c>
      <c r="E171" s="743"/>
    </row>
    <row r="172" spans="2:5" ht="12.75">
      <c r="B172" s="473">
        <v>10100711</v>
      </c>
      <c r="C172" s="274" t="s">
        <v>786</v>
      </c>
      <c r="D172" s="620">
        <v>456.92</v>
      </c>
      <c r="E172" s="743"/>
    </row>
    <row r="173" spans="2:5" ht="12.75">
      <c r="B173" s="473">
        <v>10100712</v>
      </c>
      <c r="C173" s="274" t="s">
        <v>786</v>
      </c>
      <c r="D173" s="620">
        <v>456.92</v>
      </c>
      <c r="E173" s="743"/>
    </row>
    <row r="174" spans="2:5" ht="12.75">
      <c r="B174" s="473">
        <v>10100713</v>
      </c>
      <c r="C174" s="274" t="s">
        <v>786</v>
      </c>
      <c r="D174" s="620">
        <v>456.92</v>
      </c>
      <c r="E174" s="743"/>
    </row>
    <row r="175" spans="2:5" ht="12.75">
      <c r="B175" s="473">
        <v>10100714</v>
      </c>
      <c r="C175" s="274" t="s">
        <v>786</v>
      </c>
      <c r="D175" s="620">
        <v>456.92</v>
      </c>
      <c r="E175" s="743"/>
    </row>
    <row r="176" spans="2:5" ht="12.75">
      <c r="B176" s="473">
        <v>10100715</v>
      </c>
      <c r="C176" s="274" t="s">
        <v>786</v>
      </c>
      <c r="D176" s="620">
        <v>456.92</v>
      </c>
      <c r="E176" s="743"/>
    </row>
    <row r="177" spans="2:5" ht="12.75">
      <c r="B177" s="473">
        <v>10100716</v>
      </c>
      <c r="C177" s="274" t="s">
        <v>786</v>
      </c>
      <c r="D177" s="620">
        <v>456.92</v>
      </c>
      <c r="E177" s="743"/>
    </row>
    <row r="178" spans="2:5" ht="12.75">
      <c r="B178" s="473">
        <v>10100717</v>
      </c>
      <c r="C178" s="274" t="s">
        <v>786</v>
      </c>
      <c r="D178" s="620">
        <v>456.92</v>
      </c>
      <c r="E178" s="743"/>
    </row>
    <row r="179" spans="2:5" ht="12.75">
      <c r="B179" s="473">
        <v>10100718</v>
      </c>
      <c r="C179" s="274" t="s">
        <v>786</v>
      </c>
      <c r="D179" s="620">
        <v>456.92</v>
      </c>
      <c r="E179" s="743"/>
    </row>
    <row r="180" spans="2:5" ht="12.75">
      <c r="B180" s="473">
        <v>10100719</v>
      </c>
      <c r="C180" s="274" t="s">
        <v>786</v>
      </c>
      <c r="D180" s="620">
        <v>456.92</v>
      </c>
      <c r="E180" s="743"/>
    </row>
    <row r="181" spans="2:5" ht="12.75">
      <c r="B181" s="473">
        <v>10100720</v>
      </c>
      <c r="C181" s="274" t="s">
        <v>786</v>
      </c>
      <c r="D181" s="620">
        <v>456.92</v>
      </c>
      <c r="E181" s="743"/>
    </row>
    <row r="182" spans="2:5" ht="12.75">
      <c r="B182" s="473">
        <v>10100721</v>
      </c>
      <c r="C182" s="274" t="s">
        <v>786</v>
      </c>
      <c r="D182" s="620">
        <v>456.92</v>
      </c>
      <c r="E182" s="743"/>
    </row>
    <row r="183" spans="2:5" ht="12.75">
      <c r="B183" s="473">
        <v>10100722</v>
      </c>
      <c r="C183" s="274" t="s">
        <v>786</v>
      </c>
      <c r="D183" s="620">
        <v>456.92</v>
      </c>
      <c r="E183" s="743"/>
    </row>
    <row r="184" spans="2:5" ht="12.75">
      <c r="B184" s="473">
        <v>10100723</v>
      </c>
      <c r="C184" s="274" t="s">
        <v>786</v>
      </c>
      <c r="D184" s="620">
        <v>456.92</v>
      </c>
      <c r="E184" s="743"/>
    </row>
    <row r="185" spans="2:5" ht="12.75">
      <c r="B185" s="473">
        <v>10100724</v>
      </c>
      <c r="C185" s="274" t="s">
        <v>786</v>
      </c>
      <c r="D185" s="620">
        <v>456.92</v>
      </c>
      <c r="E185" s="743"/>
    </row>
    <row r="186" spans="2:5" ht="12.75">
      <c r="B186" s="473">
        <v>10100725</v>
      </c>
      <c r="C186" s="274" t="s">
        <v>786</v>
      </c>
      <c r="D186" s="620">
        <v>456.92</v>
      </c>
      <c r="E186" s="743"/>
    </row>
    <row r="187" spans="2:5" ht="12.75">
      <c r="B187" s="473">
        <v>10100726</v>
      </c>
      <c r="C187" s="274" t="s">
        <v>786</v>
      </c>
      <c r="D187" s="620">
        <v>456.92</v>
      </c>
      <c r="E187" s="743"/>
    </row>
    <row r="188" spans="2:5" ht="12.75">
      <c r="B188" s="473">
        <v>10100727</v>
      </c>
      <c r="C188" s="274" t="s">
        <v>786</v>
      </c>
      <c r="D188" s="620">
        <v>456.92</v>
      </c>
      <c r="E188" s="743"/>
    </row>
    <row r="189" spans="2:5" ht="12.75">
      <c r="B189" s="473">
        <v>10100728</v>
      </c>
      <c r="C189" s="274" t="s">
        <v>786</v>
      </c>
      <c r="D189" s="620">
        <v>456.92</v>
      </c>
      <c r="E189" s="743"/>
    </row>
    <row r="190" spans="2:5" ht="12.75">
      <c r="B190" s="473">
        <v>10100729</v>
      </c>
      <c r="C190" s="274" t="s">
        <v>786</v>
      </c>
      <c r="D190" s="620">
        <v>456.92</v>
      </c>
      <c r="E190" s="743"/>
    </row>
    <row r="191" spans="2:5" ht="12.75">
      <c r="B191" s="473">
        <v>10100730</v>
      </c>
      <c r="C191" s="274" t="s">
        <v>786</v>
      </c>
      <c r="D191" s="620">
        <v>456.92</v>
      </c>
      <c r="E191" s="743"/>
    </row>
    <row r="192" spans="2:5" ht="12.75">
      <c r="B192" s="473">
        <v>10100731</v>
      </c>
      <c r="C192" s="274" t="s">
        <v>786</v>
      </c>
      <c r="D192" s="620">
        <v>456.92</v>
      </c>
      <c r="E192" s="743"/>
    </row>
    <row r="193" spans="2:5" ht="12.75">
      <c r="B193" s="473">
        <v>10100732</v>
      </c>
      <c r="C193" s="274" t="s">
        <v>786</v>
      </c>
      <c r="D193" s="620">
        <v>456.92</v>
      </c>
      <c r="E193" s="743"/>
    </row>
    <row r="194" spans="2:5" ht="12.75">
      <c r="B194" s="473">
        <v>10100733</v>
      </c>
      <c r="C194" s="274" t="s">
        <v>786</v>
      </c>
      <c r="D194" s="620">
        <v>456.92</v>
      </c>
      <c r="E194" s="743"/>
    </row>
    <row r="195" spans="2:5" ht="12.75">
      <c r="B195" s="473">
        <v>10100734</v>
      </c>
      <c r="C195" s="274" t="s">
        <v>786</v>
      </c>
      <c r="D195" s="620">
        <v>456.92</v>
      </c>
      <c r="E195" s="743"/>
    </row>
    <row r="196" spans="2:5" ht="12.75">
      <c r="B196" s="473">
        <v>10100735</v>
      </c>
      <c r="C196" s="274" t="s">
        <v>786</v>
      </c>
      <c r="D196" s="620">
        <v>456.92</v>
      </c>
      <c r="E196" s="743"/>
    </row>
    <row r="197" spans="2:5" ht="12.75">
      <c r="B197" s="473">
        <v>10100736</v>
      </c>
      <c r="C197" s="274" t="s">
        <v>786</v>
      </c>
      <c r="D197" s="620">
        <v>456.92</v>
      </c>
      <c r="E197" s="743"/>
    </row>
    <row r="198" spans="2:5" ht="12.75">
      <c r="B198" s="473">
        <v>10100737</v>
      </c>
      <c r="C198" s="274" t="s">
        <v>786</v>
      </c>
      <c r="D198" s="620">
        <v>456.92</v>
      </c>
      <c r="E198" s="743"/>
    </row>
    <row r="199" spans="2:5" ht="12.75">
      <c r="B199" s="473">
        <v>10100738</v>
      </c>
      <c r="C199" s="274" t="s">
        <v>786</v>
      </c>
      <c r="D199" s="620">
        <v>456.92</v>
      </c>
      <c r="E199" s="743"/>
    </row>
    <row r="200" spans="2:5" ht="12.75">
      <c r="B200" s="473">
        <v>10100739</v>
      </c>
      <c r="C200" s="274" t="s">
        <v>786</v>
      </c>
      <c r="D200" s="620">
        <v>456.92</v>
      </c>
      <c r="E200" s="743"/>
    </row>
    <row r="201" spans="2:5" ht="12.75">
      <c r="B201" s="473">
        <v>10100740</v>
      </c>
      <c r="C201" s="274" t="s">
        <v>786</v>
      </c>
      <c r="D201" s="620">
        <v>456.92</v>
      </c>
      <c r="E201" s="743"/>
    </row>
    <row r="202" spans="2:5" ht="12.75">
      <c r="B202" s="473">
        <v>10100741</v>
      </c>
      <c r="C202" s="274" t="s">
        <v>786</v>
      </c>
      <c r="D202" s="620">
        <v>456.92</v>
      </c>
      <c r="E202" s="743"/>
    </row>
    <row r="203" spans="2:5" ht="12.75">
      <c r="B203" s="473">
        <v>10100742</v>
      </c>
      <c r="C203" s="274" t="s">
        <v>786</v>
      </c>
      <c r="D203" s="620">
        <v>456.92</v>
      </c>
      <c r="E203" s="743"/>
    </row>
    <row r="204" spans="2:5" ht="12.75">
      <c r="B204" s="473">
        <v>10100743</v>
      </c>
      <c r="C204" s="274" t="s">
        <v>786</v>
      </c>
      <c r="D204" s="620">
        <v>456.92</v>
      </c>
      <c r="E204" s="743"/>
    </row>
    <row r="205" spans="2:5" ht="12.75">
      <c r="B205" s="473">
        <v>10100744</v>
      </c>
      <c r="C205" s="274" t="s">
        <v>786</v>
      </c>
      <c r="D205" s="620">
        <v>456.92</v>
      </c>
      <c r="E205" s="743"/>
    </row>
    <row r="206" spans="2:5" ht="12.75">
      <c r="B206" s="473">
        <v>10100745</v>
      </c>
      <c r="C206" s="274" t="s">
        <v>786</v>
      </c>
      <c r="D206" s="620">
        <v>456.92</v>
      </c>
      <c r="E206" s="743"/>
    </row>
    <row r="207" spans="2:5" ht="12.75">
      <c r="B207" s="473">
        <v>10100746</v>
      </c>
      <c r="C207" s="274" t="s">
        <v>786</v>
      </c>
      <c r="D207" s="620">
        <v>456.92</v>
      </c>
      <c r="E207" s="743"/>
    </row>
    <row r="208" spans="2:5" ht="12.75">
      <c r="B208" s="473">
        <v>10100747</v>
      </c>
      <c r="C208" s="274" t="s">
        <v>786</v>
      </c>
      <c r="D208" s="620">
        <v>456.92</v>
      </c>
      <c r="E208" s="743"/>
    </row>
    <row r="209" spans="2:5" ht="12.75">
      <c r="B209" s="473">
        <v>10100748</v>
      </c>
      <c r="C209" s="274" t="s">
        <v>786</v>
      </c>
      <c r="D209" s="620">
        <v>456.92</v>
      </c>
      <c r="E209" s="743"/>
    </row>
    <row r="210" spans="2:5" ht="12.75">
      <c r="B210" s="473">
        <v>10100749</v>
      </c>
      <c r="C210" s="274" t="s">
        <v>786</v>
      </c>
      <c r="D210" s="620">
        <v>456.92</v>
      </c>
      <c r="E210" s="743"/>
    </row>
    <row r="211" spans="2:5" ht="12.75">
      <c r="B211" s="473">
        <v>10100750</v>
      </c>
      <c r="C211" s="274" t="s">
        <v>786</v>
      </c>
      <c r="D211" s="620">
        <v>456.92</v>
      </c>
      <c r="E211" s="743"/>
    </row>
    <row r="212" spans="2:5" ht="12.75">
      <c r="B212" s="473">
        <v>10100751</v>
      </c>
      <c r="C212" s="274" t="s">
        <v>786</v>
      </c>
      <c r="D212" s="620">
        <v>456.92</v>
      </c>
      <c r="E212" s="743"/>
    </row>
    <row r="213" spans="2:5" ht="12.75">
      <c r="B213" s="473">
        <v>10100752</v>
      </c>
      <c r="C213" s="274" t="s">
        <v>786</v>
      </c>
      <c r="D213" s="620">
        <v>456.92</v>
      </c>
      <c r="E213" s="743"/>
    </row>
    <row r="214" spans="2:5" ht="12.75">
      <c r="B214" s="473">
        <v>10100753</v>
      </c>
      <c r="C214" s="274" t="s">
        <v>786</v>
      </c>
      <c r="D214" s="620">
        <v>456.92</v>
      </c>
      <c r="E214" s="743"/>
    </row>
    <row r="215" spans="2:5" ht="12.75">
      <c r="B215" s="473">
        <v>10100754</v>
      </c>
      <c r="C215" s="274" t="s">
        <v>786</v>
      </c>
      <c r="D215" s="620">
        <v>456.92</v>
      </c>
      <c r="E215" s="743"/>
    </row>
    <row r="216" spans="2:5" ht="12.75">
      <c r="B216" s="473">
        <v>10100755</v>
      </c>
      <c r="C216" s="274" t="s">
        <v>786</v>
      </c>
      <c r="D216" s="620">
        <v>456.92</v>
      </c>
      <c r="E216" s="743"/>
    </row>
    <row r="217" spans="2:5" ht="12.75">
      <c r="B217" s="473">
        <v>10100756</v>
      </c>
      <c r="C217" s="274" t="s">
        <v>786</v>
      </c>
      <c r="D217" s="620">
        <v>456.92</v>
      </c>
      <c r="E217" s="743"/>
    </row>
    <row r="218" spans="2:5" ht="12.75">
      <c r="B218" s="473">
        <v>10100757</v>
      </c>
      <c r="C218" s="274" t="s">
        <v>786</v>
      </c>
      <c r="D218" s="620">
        <v>456.92</v>
      </c>
      <c r="E218" s="743"/>
    </row>
    <row r="219" spans="2:5" ht="12.75">
      <c r="B219" s="473">
        <v>10100758</v>
      </c>
      <c r="C219" s="274" t="s">
        <v>786</v>
      </c>
      <c r="D219" s="620">
        <v>456.92</v>
      </c>
      <c r="E219" s="743"/>
    </row>
    <row r="220" spans="2:5" ht="12.75">
      <c r="B220" s="473">
        <v>10100759</v>
      </c>
      <c r="C220" s="274" t="s">
        <v>786</v>
      </c>
      <c r="D220" s="620">
        <v>456.92</v>
      </c>
      <c r="E220" s="743"/>
    </row>
    <row r="221" spans="2:5" ht="12.75">
      <c r="B221" s="473">
        <v>10100760</v>
      </c>
      <c r="C221" s="274" t="s">
        <v>786</v>
      </c>
      <c r="D221" s="620">
        <v>456.92</v>
      </c>
      <c r="E221" s="743"/>
    </row>
    <row r="222" spans="2:5" ht="12.75">
      <c r="B222" s="473">
        <v>10100761</v>
      </c>
      <c r="C222" s="274" t="s">
        <v>786</v>
      </c>
      <c r="D222" s="620">
        <v>456.92</v>
      </c>
      <c r="E222" s="743"/>
    </row>
    <row r="223" spans="2:5" ht="12.75">
      <c r="B223" s="473">
        <v>10100762</v>
      </c>
      <c r="C223" s="274" t="s">
        <v>786</v>
      </c>
      <c r="D223" s="620">
        <v>456.92</v>
      </c>
      <c r="E223" s="743"/>
    </row>
    <row r="224" spans="2:5" ht="12.75">
      <c r="B224" s="473">
        <v>10100763</v>
      </c>
      <c r="C224" s="274" t="s">
        <v>786</v>
      </c>
      <c r="D224" s="620">
        <v>456.92</v>
      </c>
      <c r="E224" s="743"/>
    </row>
    <row r="225" spans="2:5" ht="12.75">
      <c r="B225" s="473">
        <v>10100764</v>
      </c>
      <c r="C225" s="274" t="s">
        <v>786</v>
      </c>
      <c r="D225" s="620">
        <v>456.92</v>
      </c>
      <c r="E225" s="743"/>
    </row>
    <row r="226" spans="2:5" ht="12.75">
      <c r="B226" s="473">
        <v>10100765</v>
      </c>
      <c r="C226" s="274" t="s">
        <v>786</v>
      </c>
      <c r="D226" s="620">
        <v>456.92</v>
      </c>
      <c r="E226" s="743"/>
    </row>
    <row r="227" spans="2:5" ht="12.75">
      <c r="B227" s="473">
        <v>10100766</v>
      </c>
      <c r="C227" s="274" t="s">
        <v>786</v>
      </c>
      <c r="D227" s="620">
        <v>456.92</v>
      </c>
      <c r="E227" s="743"/>
    </row>
    <row r="228" spans="2:5" ht="12.75">
      <c r="B228" s="473">
        <v>10100767</v>
      </c>
      <c r="C228" s="274" t="s">
        <v>786</v>
      </c>
      <c r="D228" s="620">
        <v>456.92</v>
      </c>
      <c r="E228" s="743"/>
    </row>
    <row r="229" spans="2:5" ht="12.75">
      <c r="B229" s="473">
        <v>10100768</v>
      </c>
      <c r="C229" s="274" t="s">
        <v>786</v>
      </c>
      <c r="D229" s="620">
        <v>456.92</v>
      </c>
      <c r="E229" s="743"/>
    </row>
    <row r="230" spans="2:5" ht="12.75">
      <c r="B230" s="473">
        <v>10100769</v>
      </c>
      <c r="C230" s="274" t="s">
        <v>786</v>
      </c>
      <c r="D230" s="620">
        <v>456.92</v>
      </c>
      <c r="E230" s="743"/>
    </row>
    <row r="231" spans="2:5" ht="12.75">
      <c r="B231" s="473">
        <v>10100770</v>
      </c>
      <c r="C231" s="274" t="s">
        <v>786</v>
      </c>
      <c r="D231" s="620">
        <v>456.92</v>
      </c>
      <c r="E231" s="743"/>
    </row>
    <row r="232" spans="2:5" ht="12.75">
      <c r="B232" s="473">
        <v>10100771</v>
      </c>
      <c r="C232" s="274" t="s">
        <v>786</v>
      </c>
      <c r="D232" s="620">
        <v>456.92</v>
      </c>
      <c r="E232" s="743"/>
    </row>
    <row r="233" spans="2:5" ht="12.75">
      <c r="B233" s="473">
        <v>10100772</v>
      </c>
      <c r="C233" s="274" t="s">
        <v>786</v>
      </c>
      <c r="D233" s="620">
        <v>456.92</v>
      </c>
      <c r="E233" s="743"/>
    </row>
    <row r="234" spans="2:5" ht="12.75">
      <c r="B234" s="473">
        <v>10100773</v>
      </c>
      <c r="C234" s="274" t="s">
        <v>786</v>
      </c>
      <c r="D234" s="620">
        <v>456.92</v>
      </c>
      <c r="E234" s="743"/>
    </row>
    <row r="235" spans="2:5" ht="12.75">
      <c r="B235" s="473">
        <v>10100774</v>
      </c>
      <c r="C235" s="274" t="s">
        <v>786</v>
      </c>
      <c r="D235" s="620">
        <v>456.92</v>
      </c>
      <c r="E235" s="743"/>
    </row>
    <row r="236" spans="2:5" ht="12.75">
      <c r="B236" s="473">
        <v>10100775</v>
      </c>
      <c r="C236" s="274" t="s">
        <v>786</v>
      </c>
      <c r="D236" s="620">
        <v>456.92</v>
      </c>
      <c r="E236" s="743"/>
    </row>
    <row r="237" spans="2:5" ht="12.75">
      <c r="B237" s="473">
        <v>10100776</v>
      </c>
      <c r="C237" s="274" t="s">
        <v>786</v>
      </c>
      <c r="D237" s="620">
        <v>456.92</v>
      </c>
      <c r="E237" s="743"/>
    </row>
    <row r="238" spans="2:5" ht="12.75">
      <c r="B238" s="473">
        <v>10100777</v>
      </c>
      <c r="C238" s="274" t="s">
        <v>786</v>
      </c>
      <c r="D238" s="620">
        <v>456.92</v>
      </c>
      <c r="E238" s="743"/>
    </row>
    <row r="239" spans="2:5" ht="12.75">
      <c r="B239" s="473">
        <v>10100778</v>
      </c>
      <c r="C239" s="274" t="s">
        <v>786</v>
      </c>
      <c r="D239" s="620">
        <v>456.92</v>
      </c>
      <c r="E239" s="743"/>
    </row>
    <row r="240" spans="2:5" ht="12.75">
      <c r="B240" s="473">
        <v>10100779</v>
      </c>
      <c r="C240" s="274" t="s">
        <v>786</v>
      </c>
      <c r="D240" s="620">
        <v>456.92</v>
      </c>
      <c r="E240" s="743"/>
    </row>
    <row r="241" spans="2:5" ht="12.75">
      <c r="B241" s="473">
        <v>10100780</v>
      </c>
      <c r="C241" s="274" t="s">
        <v>786</v>
      </c>
      <c r="D241" s="620">
        <v>456.92</v>
      </c>
      <c r="E241" s="743"/>
    </row>
    <row r="242" spans="2:5" ht="12.75">
      <c r="B242" s="473">
        <v>10100781</v>
      </c>
      <c r="C242" s="274" t="s">
        <v>786</v>
      </c>
      <c r="D242" s="620">
        <v>456.92</v>
      </c>
      <c r="E242" s="743"/>
    </row>
    <row r="243" spans="2:5" ht="12.75">
      <c r="B243" s="473">
        <v>10100782</v>
      </c>
      <c r="C243" s="274" t="s">
        <v>786</v>
      </c>
      <c r="D243" s="620">
        <v>456.92</v>
      </c>
      <c r="E243" s="743"/>
    </row>
    <row r="244" spans="2:5" ht="12.75">
      <c r="B244" s="473">
        <v>10100783</v>
      </c>
      <c r="C244" s="274" t="s">
        <v>786</v>
      </c>
      <c r="D244" s="620">
        <v>456.92</v>
      </c>
      <c r="E244" s="743"/>
    </row>
    <row r="245" spans="2:5" ht="12.75">
      <c r="B245" s="473">
        <v>10100784</v>
      </c>
      <c r="C245" s="274" t="s">
        <v>786</v>
      </c>
      <c r="D245" s="620">
        <v>456.92</v>
      </c>
      <c r="E245" s="743"/>
    </row>
    <row r="246" spans="2:5" ht="12.75">
      <c r="B246" s="473">
        <v>10100785</v>
      </c>
      <c r="C246" s="274" t="s">
        <v>786</v>
      </c>
      <c r="D246" s="620">
        <v>456.92</v>
      </c>
      <c r="E246" s="743"/>
    </row>
    <row r="247" spans="2:5" ht="12.75">
      <c r="B247" s="473">
        <v>10100796</v>
      </c>
      <c r="C247" s="274" t="s">
        <v>787</v>
      </c>
      <c r="D247" s="625">
        <v>3349.79</v>
      </c>
      <c r="E247" s="743"/>
    </row>
    <row r="248" spans="2:5" ht="12.75">
      <c r="B248" s="473">
        <v>10100797</v>
      </c>
      <c r="C248" s="274" t="s">
        <v>787</v>
      </c>
      <c r="D248" s="625">
        <v>3349.79</v>
      </c>
      <c r="E248" s="743"/>
    </row>
    <row r="249" spans="2:5" ht="12.75">
      <c r="B249" s="473">
        <v>10100798</v>
      </c>
      <c r="C249" s="274" t="s">
        <v>787</v>
      </c>
      <c r="D249" s="625">
        <v>3349.79</v>
      </c>
      <c r="E249" s="743"/>
    </row>
    <row r="250" spans="2:5" ht="12.75">
      <c r="B250" s="473">
        <v>10100799</v>
      </c>
      <c r="C250" s="274" t="s">
        <v>787</v>
      </c>
      <c r="D250" s="625">
        <v>3349.79</v>
      </c>
      <c r="E250" s="743"/>
    </row>
    <row r="251" spans="2:5" ht="12.75">
      <c r="B251" s="473">
        <v>10100800</v>
      </c>
      <c r="C251" s="274" t="s">
        <v>787</v>
      </c>
      <c r="D251" s="625">
        <v>3349.79</v>
      </c>
      <c r="E251" s="743"/>
    </row>
    <row r="252" spans="2:5" ht="12.75">
      <c r="B252" s="473">
        <v>10100801</v>
      </c>
      <c r="C252" s="274" t="s">
        <v>787</v>
      </c>
      <c r="D252" s="625">
        <v>3349.79</v>
      </c>
      <c r="E252" s="743"/>
    </row>
    <row r="253" spans="2:5" ht="12.75">
      <c r="B253" s="473">
        <v>10100802</v>
      </c>
      <c r="C253" s="274" t="s">
        <v>788</v>
      </c>
      <c r="D253" s="625">
        <v>2843.19</v>
      </c>
      <c r="E253" s="743"/>
    </row>
    <row r="254" spans="2:5" ht="12.75">
      <c r="B254" s="473">
        <v>10100803</v>
      </c>
      <c r="C254" s="274" t="s">
        <v>788</v>
      </c>
      <c r="D254" s="625">
        <v>2843.19</v>
      </c>
      <c r="E254" s="743"/>
    </row>
    <row r="255" spans="2:5" ht="12.75">
      <c r="B255" s="473">
        <v>10100804</v>
      </c>
      <c r="C255" s="274" t="s">
        <v>788</v>
      </c>
      <c r="D255" s="625">
        <v>2843.19</v>
      </c>
      <c r="E255" s="743"/>
    </row>
    <row r="256" spans="2:5" ht="12.75">
      <c r="B256" s="473">
        <v>10100805</v>
      </c>
      <c r="C256" s="274" t="s">
        <v>788</v>
      </c>
      <c r="D256" s="625">
        <v>2843.19</v>
      </c>
      <c r="E256" s="743"/>
    </row>
    <row r="257" spans="2:5" ht="12.75">
      <c r="B257" s="473">
        <v>10100806</v>
      </c>
      <c r="C257" s="274" t="s">
        <v>788</v>
      </c>
      <c r="D257" s="625">
        <v>2843.19</v>
      </c>
      <c r="E257" s="743"/>
    </row>
    <row r="258" spans="2:5" ht="12.75">
      <c r="B258" s="473">
        <v>10100807</v>
      </c>
      <c r="C258" s="274" t="s">
        <v>788</v>
      </c>
      <c r="D258" s="625">
        <v>2843.19</v>
      </c>
      <c r="E258" s="743"/>
    </row>
    <row r="259" spans="2:5" ht="12.75">
      <c r="B259" s="473">
        <v>10100808</v>
      </c>
      <c r="C259" s="274" t="s">
        <v>788</v>
      </c>
      <c r="D259" s="625">
        <v>2843.19</v>
      </c>
      <c r="E259" s="743"/>
    </row>
    <row r="260" spans="2:5" ht="12.75">
      <c r="B260" s="473">
        <v>10100809</v>
      </c>
      <c r="C260" s="274" t="s">
        <v>788</v>
      </c>
      <c r="D260" s="625">
        <v>2843.19</v>
      </c>
      <c r="E260" s="743"/>
    </row>
    <row r="261" spans="2:5" ht="12.75">
      <c r="B261" s="473">
        <v>10100810</v>
      </c>
      <c r="C261" s="274" t="s">
        <v>788</v>
      </c>
      <c r="D261" s="625">
        <v>2843.19</v>
      </c>
      <c r="E261" s="743"/>
    </row>
    <row r="262" spans="2:5" ht="12.75">
      <c r="B262" s="473">
        <v>10100811</v>
      </c>
      <c r="C262" s="274" t="s">
        <v>788</v>
      </c>
      <c r="D262" s="625">
        <v>2843.19</v>
      </c>
      <c r="E262" s="743"/>
    </row>
    <row r="263" spans="2:5" ht="12.75">
      <c r="B263" s="473">
        <v>10100812</v>
      </c>
      <c r="C263" s="274" t="s">
        <v>788</v>
      </c>
      <c r="D263" s="625">
        <v>2843.19</v>
      </c>
      <c r="E263" s="743"/>
    </row>
    <row r="264" spans="2:5" ht="12.75">
      <c r="B264" s="473">
        <v>10100813</v>
      </c>
      <c r="C264" s="274" t="s">
        <v>788</v>
      </c>
      <c r="D264" s="625">
        <v>2843.19</v>
      </c>
      <c r="E264" s="743"/>
    </row>
    <row r="265" spans="2:5" ht="12.75">
      <c r="B265" s="473">
        <v>10100814</v>
      </c>
      <c r="C265" s="274" t="s">
        <v>788</v>
      </c>
      <c r="D265" s="625">
        <v>2843.19</v>
      </c>
      <c r="E265" s="743"/>
    </row>
    <row r="266" spans="2:5" ht="12.75">
      <c r="B266" s="473">
        <v>10100815</v>
      </c>
      <c r="C266" s="274" t="s">
        <v>788</v>
      </c>
      <c r="D266" s="625">
        <v>2843.19</v>
      </c>
      <c r="E266" s="743"/>
    </row>
    <row r="267" spans="2:5" ht="12.75">
      <c r="B267" s="473">
        <v>10100816</v>
      </c>
      <c r="C267" s="274" t="s">
        <v>788</v>
      </c>
      <c r="D267" s="625">
        <v>2843.19</v>
      </c>
      <c r="E267" s="743"/>
    </row>
    <row r="268" spans="2:5" ht="12.75">
      <c r="B268" s="473">
        <v>10100817</v>
      </c>
      <c r="C268" s="274" t="s">
        <v>788</v>
      </c>
      <c r="D268" s="625">
        <v>2843.19</v>
      </c>
      <c r="E268" s="743"/>
    </row>
    <row r="269" spans="2:5" ht="12.75">
      <c r="B269" s="473">
        <v>10100818</v>
      </c>
      <c r="C269" s="274" t="s">
        <v>788</v>
      </c>
      <c r="D269" s="625">
        <v>2843.19</v>
      </c>
      <c r="E269" s="743"/>
    </row>
    <row r="270" spans="2:5" ht="12.75">
      <c r="B270" s="473">
        <v>10100819</v>
      </c>
      <c r="C270" s="274" t="s">
        <v>788</v>
      </c>
      <c r="D270" s="625">
        <v>2843.19</v>
      </c>
      <c r="E270" s="743"/>
    </row>
    <row r="271" spans="2:5" ht="12.75">
      <c r="B271" s="473">
        <v>10100820</v>
      </c>
      <c r="C271" s="274" t="s">
        <v>788</v>
      </c>
      <c r="D271" s="625">
        <v>2843.19</v>
      </c>
      <c r="E271" s="743"/>
    </row>
    <row r="272" spans="2:5" ht="12.75">
      <c r="B272" s="473">
        <v>10100821</v>
      </c>
      <c r="C272" s="274" t="s">
        <v>788</v>
      </c>
      <c r="D272" s="625">
        <v>2843.19</v>
      </c>
      <c r="E272" s="743"/>
    </row>
    <row r="273" spans="2:5" ht="12.75">
      <c r="B273" s="473">
        <v>10100822</v>
      </c>
      <c r="C273" s="274" t="s">
        <v>788</v>
      </c>
      <c r="D273" s="625">
        <v>2843.19</v>
      </c>
      <c r="E273" s="743"/>
    </row>
    <row r="274" spans="2:5" ht="12.75">
      <c r="B274" s="473">
        <v>10100823</v>
      </c>
      <c r="C274" s="274" t="s">
        <v>788</v>
      </c>
      <c r="D274" s="625">
        <v>2843.19</v>
      </c>
      <c r="E274" s="743"/>
    </row>
    <row r="275" spans="2:5" ht="12.75">
      <c r="B275" s="473">
        <v>10100824</v>
      </c>
      <c r="C275" s="274" t="s">
        <v>788</v>
      </c>
      <c r="D275" s="625">
        <v>2843.19</v>
      </c>
      <c r="E275" s="743"/>
    </row>
    <row r="276" spans="2:5" ht="12.75">
      <c r="B276" s="473">
        <v>10100825</v>
      </c>
      <c r="C276" s="274" t="s">
        <v>788</v>
      </c>
      <c r="D276" s="625">
        <v>2843.19</v>
      </c>
      <c r="E276" s="743"/>
    </row>
    <row r="277" spans="2:5" ht="12.75">
      <c r="B277" s="473">
        <v>10100826</v>
      </c>
      <c r="C277" s="274" t="s">
        <v>788</v>
      </c>
      <c r="D277" s="625">
        <v>2843.19</v>
      </c>
      <c r="E277" s="743"/>
    </row>
    <row r="278" spans="2:5" ht="12.75">
      <c r="B278" s="473">
        <v>10100827</v>
      </c>
      <c r="C278" s="274" t="s">
        <v>788</v>
      </c>
      <c r="D278" s="625">
        <v>2843.19</v>
      </c>
      <c r="E278" s="743"/>
    </row>
    <row r="279" spans="2:5" ht="12.75">
      <c r="B279" s="473">
        <v>10100828</v>
      </c>
      <c r="C279" s="274" t="s">
        <v>788</v>
      </c>
      <c r="D279" s="625">
        <v>2843.19</v>
      </c>
      <c r="E279" s="743"/>
    </row>
    <row r="280" spans="2:5" ht="12.75">
      <c r="B280" s="473">
        <v>10100829</v>
      </c>
      <c r="C280" s="274" t="s">
        <v>788</v>
      </c>
      <c r="D280" s="625">
        <v>2843.19</v>
      </c>
      <c r="E280" s="743"/>
    </row>
    <row r="281" spans="2:5" ht="12.75">
      <c r="B281" s="473">
        <v>10100830</v>
      </c>
      <c r="C281" s="274" t="s">
        <v>788</v>
      </c>
      <c r="D281" s="625">
        <v>2843.19</v>
      </c>
      <c r="E281" s="743"/>
    </row>
    <row r="282" spans="2:5" ht="12.75">
      <c r="B282" s="473">
        <v>10100831</v>
      </c>
      <c r="C282" s="274" t="s">
        <v>788</v>
      </c>
      <c r="D282" s="625">
        <v>2843.19</v>
      </c>
      <c r="E282" s="743"/>
    </row>
    <row r="283" spans="2:5" ht="12.75">
      <c r="B283" s="473">
        <v>10100832</v>
      </c>
      <c r="C283" s="274" t="s">
        <v>780</v>
      </c>
      <c r="D283" s="620">
        <v>873.16</v>
      </c>
      <c r="E283" s="743"/>
    </row>
    <row r="284" spans="2:5" ht="12.75">
      <c r="B284" s="473">
        <v>10100833</v>
      </c>
      <c r="C284" s="274" t="s">
        <v>780</v>
      </c>
      <c r="D284" s="620">
        <v>873.16</v>
      </c>
      <c r="E284" s="743"/>
    </row>
    <row r="285" spans="2:5" ht="12.75">
      <c r="B285" s="473">
        <v>10100834</v>
      </c>
      <c r="C285" s="274" t="s">
        <v>780</v>
      </c>
      <c r="D285" s="620">
        <v>873.16</v>
      </c>
      <c r="E285" s="743"/>
    </row>
    <row r="286" spans="2:5" ht="12.75">
      <c r="B286" s="473">
        <v>10100835</v>
      </c>
      <c r="C286" s="274" t="s">
        <v>780</v>
      </c>
      <c r="D286" s="620">
        <v>873.16</v>
      </c>
      <c r="E286" s="743"/>
    </row>
    <row r="287" spans="2:5" ht="12.75">
      <c r="B287" s="473">
        <v>10100836</v>
      </c>
      <c r="C287" s="274" t="s">
        <v>780</v>
      </c>
      <c r="D287" s="620">
        <v>873.16</v>
      </c>
      <c r="E287" s="743"/>
    </row>
    <row r="288" spans="2:5" ht="12.75">
      <c r="B288" s="473">
        <v>10100837</v>
      </c>
      <c r="C288" s="274" t="s">
        <v>780</v>
      </c>
      <c r="D288" s="620">
        <v>873.16</v>
      </c>
      <c r="E288" s="743"/>
    </row>
    <row r="289" spans="2:5" ht="12.75">
      <c r="B289" s="473">
        <v>10100838</v>
      </c>
      <c r="C289" s="274" t="s">
        <v>780</v>
      </c>
      <c r="D289" s="620">
        <v>873.16</v>
      </c>
      <c r="E289" s="743"/>
    </row>
    <row r="290" spans="2:5" ht="12.75">
      <c r="B290" s="473">
        <v>10100839</v>
      </c>
      <c r="C290" s="274" t="s">
        <v>780</v>
      </c>
      <c r="D290" s="620">
        <v>873.16</v>
      </c>
      <c r="E290" s="743"/>
    </row>
    <row r="291" spans="2:5" ht="12.75">
      <c r="B291" s="473">
        <v>10100840</v>
      </c>
      <c r="C291" s="274" t="s">
        <v>780</v>
      </c>
      <c r="D291" s="620">
        <v>873.16</v>
      </c>
      <c r="E291" s="743"/>
    </row>
    <row r="292" spans="2:5" ht="12.75">
      <c r="B292" s="473">
        <v>10100841</v>
      </c>
      <c r="C292" s="274" t="s">
        <v>780</v>
      </c>
      <c r="D292" s="620">
        <v>873.16</v>
      </c>
      <c r="E292" s="743"/>
    </row>
    <row r="293" spans="2:5" ht="12.75">
      <c r="B293" s="473">
        <v>10100842</v>
      </c>
      <c r="C293" s="274" t="s">
        <v>780</v>
      </c>
      <c r="D293" s="620">
        <v>873.16</v>
      </c>
      <c r="E293" s="743"/>
    </row>
    <row r="294" spans="2:5" ht="12.75">
      <c r="B294" s="473">
        <v>10100843</v>
      </c>
      <c r="C294" s="274" t="s">
        <v>780</v>
      </c>
      <c r="D294" s="620">
        <v>873.16</v>
      </c>
      <c r="E294" s="743"/>
    </row>
    <row r="295" spans="2:5" ht="12.75">
      <c r="B295" s="473">
        <v>10100844</v>
      </c>
      <c r="C295" s="274" t="s">
        <v>780</v>
      </c>
      <c r="D295" s="620">
        <v>873.16</v>
      </c>
      <c r="E295" s="743"/>
    </row>
    <row r="296" spans="2:5" ht="12.75">
      <c r="B296" s="473">
        <v>10100845</v>
      </c>
      <c r="C296" s="274" t="s">
        <v>780</v>
      </c>
      <c r="D296" s="620">
        <v>873.16</v>
      </c>
      <c r="E296" s="743"/>
    </row>
    <row r="297" spans="2:5" ht="12.75">
      <c r="B297" s="473">
        <v>10100846</v>
      </c>
      <c r="C297" s="274" t="s">
        <v>780</v>
      </c>
      <c r="D297" s="620">
        <v>873.16</v>
      </c>
      <c r="E297" s="743"/>
    </row>
    <row r="298" spans="2:5" ht="12.75">
      <c r="B298" s="473">
        <v>10100847</v>
      </c>
      <c r="C298" s="274" t="s">
        <v>780</v>
      </c>
      <c r="D298" s="620">
        <v>873.16</v>
      </c>
      <c r="E298" s="743"/>
    </row>
    <row r="299" spans="2:5" ht="12.75">
      <c r="B299" s="473">
        <v>10100848</v>
      </c>
      <c r="C299" s="274" t="s">
        <v>780</v>
      </c>
      <c r="D299" s="620">
        <v>873.16</v>
      </c>
      <c r="E299" s="743"/>
    </row>
    <row r="300" spans="2:5" ht="12.75">
      <c r="B300" s="473">
        <v>10100849</v>
      </c>
      <c r="C300" s="274" t="s">
        <v>780</v>
      </c>
      <c r="D300" s="620">
        <v>873.16</v>
      </c>
      <c r="E300" s="743"/>
    </row>
    <row r="301" spans="2:5" ht="12.75">
      <c r="B301" s="473">
        <v>10100850</v>
      </c>
      <c r="C301" s="274" t="s">
        <v>780</v>
      </c>
      <c r="D301" s="620">
        <v>873.16</v>
      </c>
      <c r="E301" s="743"/>
    </row>
    <row r="302" spans="2:5" ht="12.75">
      <c r="B302" s="473">
        <v>10100851</v>
      </c>
      <c r="C302" s="274" t="s">
        <v>780</v>
      </c>
      <c r="D302" s="620">
        <v>873.16</v>
      </c>
      <c r="E302" s="743"/>
    </row>
    <row r="303" spans="2:5" ht="12.75">
      <c r="B303" s="473">
        <v>10100852</v>
      </c>
      <c r="C303" s="274" t="s">
        <v>780</v>
      </c>
      <c r="D303" s="620">
        <v>873.16</v>
      </c>
      <c r="E303" s="743"/>
    </row>
    <row r="304" spans="2:5" ht="12.75">
      <c r="B304" s="473">
        <v>10100853</v>
      </c>
      <c r="C304" s="274" t="s">
        <v>780</v>
      </c>
      <c r="D304" s="620">
        <v>873.16</v>
      </c>
      <c r="E304" s="743"/>
    </row>
    <row r="305" spans="2:5" ht="12.75">
      <c r="B305" s="473">
        <v>10100854</v>
      </c>
      <c r="C305" s="274" t="s">
        <v>780</v>
      </c>
      <c r="D305" s="620">
        <v>873.16</v>
      </c>
      <c r="E305" s="743"/>
    </row>
    <row r="306" spans="2:5" ht="12.75">
      <c r="B306" s="473">
        <v>10100855</v>
      </c>
      <c r="C306" s="274" t="s">
        <v>780</v>
      </c>
      <c r="D306" s="620">
        <v>873.16</v>
      </c>
      <c r="E306" s="743"/>
    </row>
    <row r="307" spans="2:5" ht="12.75">
      <c r="B307" s="473">
        <v>10100856</v>
      </c>
      <c r="C307" s="274" t="s">
        <v>780</v>
      </c>
      <c r="D307" s="620">
        <v>873.16</v>
      </c>
      <c r="E307" s="743"/>
    </row>
    <row r="308" spans="2:5" ht="12.75">
      <c r="B308" s="473">
        <v>10100857</v>
      </c>
      <c r="C308" s="274" t="s">
        <v>780</v>
      </c>
      <c r="D308" s="620">
        <v>873.16</v>
      </c>
      <c r="E308" s="743"/>
    </row>
    <row r="309" spans="2:5" ht="12.75">
      <c r="B309" s="473">
        <v>10100858</v>
      </c>
      <c r="C309" s="274" t="s">
        <v>780</v>
      </c>
      <c r="D309" s="620">
        <v>873.16</v>
      </c>
      <c r="E309" s="743"/>
    </row>
    <row r="310" spans="2:5" ht="12.75">
      <c r="B310" s="473">
        <v>10100859</v>
      </c>
      <c r="C310" s="274" t="s">
        <v>780</v>
      </c>
      <c r="D310" s="620">
        <v>873.16</v>
      </c>
      <c r="E310" s="743"/>
    </row>
    <row r="311" spans="2:5" ht="12.75">
      <c r="B311" s="473">
        <v>10100860</v>
      </c>
      <c r="C311" s="274" t="s">
        <v>780</v>
      </c>
      <c r="D311" s="620">
        <v>873.16</v>
      </c>
      <c r="E311" s="743"/>
    </row>
    <row r="312" spans="2:5" ht="12.75">
      <c r="B312" s="473">
        <v>10100861</v>
      </c>
      <c r="C312" s="274" t="s">
        <v>780</v>
      </c>
      <c r="D312" s="620">
        <v>873.16</v>
      </c>
      <c r="E312" s="743"/>
    </row>
    <row r="313" spans="2:5" ht="12.75">
      <c r="B313" s="473">
        <v>10100862</v>
      </c>
      <c r="C313" s="274" t="s">
        <v>789</v>
      </c>
      <c r="D313" s="625">
        <v>2811.88</v>
      </c>
      <c r="E313" s="743"/>
    </row>
    <row r="314" spans="2:5" ht="12.75">
      <c r="B314" s="473">
        <v>10100863</v>
      </c>
      <c r="C314" s="274" t="s">
        <v>789</v>
      </c>
      <c r="D314" s="625">
        <v>2811.88</v>
      </c>
      <c r="E314" s="743"/>
    </row>
    <row r="315" spans="2:5" ht="12.75">
      <c r="B315" s="473">
        <v>10100864</v>
      </c>
      <c r="C315" s="274" t="s">
        <v>789</v>
      </c>
      <c r="D315" s="625">
        <v>2811.88</v>
      </c>
      <c r="E315" s="743"/>
    </row>
    <row r="316" spans="2:5" ht="12.75">
      <c r="B316" s="473">
        <v>10100865</v>
      </c>
      <c r="C316" s="274" t="s">
        <v>789</v>
      </c>
      <c r="D316" s="625">
        <v>2811.88</v>
      </c>
      <c r="E316" s="743"/>
    </row>
    <row r="317" spans="2:5" ht="12.75">
      <c r="B317" s="473">
        <v>10100866</v>
      </c>
      <c r="C317" s="274" t="s">
        <v>789</v>
      </c>
      <c r="D317" s="625">
        <v>2811.88</v>
      </c>
      <c r="E317" s="743"/>
    </row>
    <row r="318" spans="2:5" ht="12.75">
      <c r="B318" s="473">
        <v>10100867</v>
      </c>
      <c r="C318" s="274" t="s">
        <v>789</v>
      </c>
      <c r="D318" s="625">
        <v>2811.88</v>
      </c>
      <c r="E318" s="743"/>
    </row>
    <row r="319" spans="2:5" ht="12.75">
      <c r="B319" s="473">
        <v>10100868</v>
      </c>
      <c r="C319" s="274" t="s">
        <v>790</v>
      </c>
      <c r="D319" s="625">
        <v>1958.89</v>
      </c>
      <c r="E319" s="743"/>
    </row>
    <row r="320" spans="2:5" ht="12.75">
      <c r="B320" s="473">
        <v>10100869</v>
      </c>
      <c r="C320" s="274" t="s">
        <v>790</v>
      </c>
      <c r="D320" s="625">
        <v>1958.89</v>
      </c>
      <c r="E320" s="743"/>
    </row>
    <row r="321" spans="2:5" ht="12.75">
      <c r="B321" s="473">
        <v>10100870</v>
      </c>
      <c r="C321" s="274" t="s">
        <v>790</v>
      </c>
      <c r="D321" s="625">
        <v>1958.89</v>
      </c>
      <c r="E321" s="743"/>
    </row>
    <row r="322" spans="2:5" ht="12.75">
      <c r="B322" s="473">
        <v>10100871</v>
      </c>
      <c r="C322" s="274" t="s">
        <v>790</v>
      </c>
      <c r="D322" s="625">
        <v>1958.89</v>
      </c>
      <c r="E322" s="743"/>
    </row>
    <row r="323" spans="2:5" ht="12.75">
      <c r="B323" s="473">
        <v>10100872</v>
      </c>
      <c r="C323" s="274" t="s">
        <v>790</v>
      </c>
      <c r="D323" s="625">
        <v>1958.89</v>
      </c>
      <c r="E323" s="743"/>
    </row>
    <row r="324" spans="2:5" ht="12.75">
      <c r="B324" s="473">
        <v>10100873</v>
      </c>
      <c r="C324" s="274" t="s">
        <v>790</v>
      </c>
      <c r="D324" s="625">
        <v>1958.89</v>
      </c>
      <c r="E324" s="743"/>
    </row>
    <row r="325" spans="2:5" ht="12.75">
      <c r="B325" s="473">
        <v>10100874</v>
      </c>
      <c r="C325" s="274" t="s">
        <v>790</v>
      </c>
      <c r="D325" s="625">
        <v>1958.89</v>
      </c>
      <c r="E325" s="743"/>
    </row>
    <row r="326" spans="2:5" ht="12.75">
      <c r="B326" s="473">
        <v>10100875</v>
      </c>
      <c r="C326" s="274" t="s">
        <v>790</v>
      </c>
      <c r="D326" s="625">
        <v>1958.89</v>
      </c>
      <c r="E326" s="743"/>
    </row>
    <row r="327" spans="2:5" ht="12.75">
      <c r="B327" s="473">
        <v>10100876</v>
      </c>
      <c r="C327" s="274" t="s">
        <v>790</v>
      </c>
      <c r="D327" s="625">
        <v>1958.89</v>
      </c>
      <c r="E327" s="743"/>
    </row>
    <row r="328" spans="2:5" ht="12.75">
      <c r="B328" s="473">
        <v>10100877</v>
      </c>
      <c r="C328" s="274" t="s">
        <v>790</v>
      </c>
      <c r="D328" s="625">
        <v>1958.89</v>
      </c>
      <c r="E328" s="743"/>
    </row>
    <row r="329" spans="2:5" ht="12.75">
      <c r="B329" s="473">
        <v>10100878</v>
      </c>
      <c r="C329" s="274" t="s">
        <v>791</v>
      </c>
      <c r="D329" s="620">
        <v>258.72</v>
      </c>
      <c r="E329" s="743"/>
    </row>
    <row r="330" spans="2:5" ht="12.75">
      <c r="B330" s="473">
        <v>10100879</v>
      </c>
      <c r="C330" s="274" t="s">
        <v>791</v>
      </c>
      <c r="D330" s="620">
        <v>258.72</v>
      </c>
      <c r="E330" s="743"/>
    </row>
    <row r="331" spans="2:5" ht="12.75">
      <c r="B331" s="473">
        <v>10100880</v>
      </c>
      <c r="C331" s="274" t="s">
        <v>791</v>
      </c>
      <c r="D331" s="620">
        <v>258.72</v>
      </c>
      <c r="E331" s="743"/>
    </row>
    <row r="332" spans="2:5" ht="12.75">
      <c r="B332" s="473">
        <v>10100881</v>
      </c>
      <c r="C332" s="274" t="s">
        <v>791</v>
      </c>
      <c r="D332" s="620">
        <v>258.72</v>
      </c>
      <c r="E332" s="743"/>
    </row>
    <row r="333" spans="2:5" ht="12.75">
      <c r="B333" s="473">
        <v>10100882</v>
      </c>
      <c r="C333" s="274" t="s">
        <v>791</v>
      </c>
      <c r="D333" s="620">
        <v>258.72</v>
      </c>
      <c r="E333" s="743"/>
    </row>
    <row r="334" spans="2:5" ht="12.75">
      <c r="B334" s="473">
        <v>10100883</v>
      </c>
      <c r="C334" s="274" t="s">
        <v>791</v>
      </c>
      <c r="D334" s="620">
        <v>258.72</v>
      </c>
      <c r="E334" s="743"/>
    </row>
    <row r="335" spans="2:5" ht="12.75">
      <c r="B335" s="473">
        <v>10100884</v>
      </c>
      <c r="C335" s="274" t="s">
        <v>791</v>
      </c>
      <c r="D335" s="620">
        <v>258.72</v>
      </c>
      <c r="E335" s="743"/>
    </row>
    <row r="336" spans="2:5" ht="12.75">
      <c r="B336" s="473">
        <v>10100885</v>
      </c>
      <c r="C336" s="274" t="s">
        <v>791</v>
      </c>
      <c r="D336" s="620">
        <v>258.72</v>
      </c>
      <c r="E336" s="743"/>
    </row>
    <row r="337" spans="2:5" ht="12.75">
      <c r="B337" s="473">
        <v>10100886</v>
      </c>
      <c r="C337" s="274" t="s">
        <v>791</v>
      </c>
      <c r="D337" s="620">
        <v>258.72</v>
      </c>
      <c r="E337" s="743"/>
    </row>
    <row r="338" spans="2:5" ht="12.75">
      <c r="B338" s="473">
        <v>10100887</v>
      </c>
      <c r="C338" s="274" t="s">
        <v>791</v>
      </c>
      <c r="D338" s="620">
        <v>258.72</v>
      </c>
      <c r="E338" s="743"/>
    </row>
    <row r="339" spans="2:5" ht="12.75">
      <c r="B339" s="473">
        <v>10100888</v>
      </c>
      <c r="C339" s="274" t="s">
        <v>791</v>
      </c>
      <c r="D339" s="620">
        <v>258.72</v>
      </c>
      <c r="E339" s="743"/>
    </row>
    <row r="340" spans="2:5" ht="12.75">
      <c r="B340" s="473">
        <v>10100889</v>
      </c>
      <c r="C340" s="274" t="s">
        <v>791</v>
      </c>
      <c r="D340" s="620">
        <v>258.72</v>
      </c>
      <c r="E340" s="743"/>
    </row>
    <row r="341" spans="2:5" ht="12.75">
      <c r="B341" s="473">
        <v>10100890</v>
      </c>
      <c r="C341" s="274" t="s">
        <v>791</v>
      </c>
      <c r="D341" s="620">
        <v>258.72</v>
      </c>
      <c r="E341" s="743"/>
    </row>
    <row r="342" spans="2:5" ht="12.75">
      <c r="B342" s="473">
        <v>10100891</v>
      </c>
      <c r="C342" s="274" t="s">
        <v>791</v>
      </c>
      <c r="D342" s="620">
        <v>258.72</v>
      </c>
      <c r="E342" s="743"/>
    </row>
    <row r="343" spans="2:5" ht="12.75">
      <c r="B343" s="473">
        <v>10100892</v>
      </c>
      <c r="C343" s="274" t="s">
        <v>791</v>
      </c>
      <c r="D343" s="620">
        <v>258.72</v>
      </c>
      <c r="E343" s="743"/>
    </row>
    <row r="344" spans="2:5" ht="12.75">
      <c r="B344" s="473">
        <v>10100893</v>
      </c>
      <c r="C344" s="274" t="s">
        <v>791</v>
      </c>
      <c r="D344" s="620">
        <v>258.72</v>
      </c>
      <c r="E344" s="743"/>
    </row>
    <row r="345" spans="2:5" ht="12.75">
      <c r="B345" s="473">
        <v>10100894</v>
      </c>
      <c r="C345" s="274" t="s">
        <v>791</v>
      </c>
      <c r="D345" s="620">
        <v>258.72</v>
      </c>
      <c r="E345" s="743"/>
    </row>
    <row r="346" spans="2:5" ht="12.75">
      <c r="B346" s="473">
        <v>10100895</v>
      </c>
      <c r="C346" s="274" t="s">
        <v>791</v>
      </c>
      <c r="D346" s="620">
        <v>258.72</v>
      </c>
      <c r="E346" s="743"/>
    </row>
    <row r="347" spans="2:5" ht="12.75">
      <c r="B347" s="473">
        <v>10100896</v>
      </c>
      <c r="C347" s="274" t="s">
        <v>791</v>
      </c>
      <c r="D347" s="620">
        <v>258.72</v>
      </c>
      <c r="E347" s="743"/>
    </row>
    <row r="348" spans="2:5" ht="12.75">
      <c r="B348" s="473">
        <v>10100897</v>
      </c>
      <c r="C348" s="274" t="s">
        <v>791</v>
      </c>
      <c r="D348" s="620">
        <v>258.72</v>
      </c>
      <c r="E348" s="743"/>
    </row>
    <row r="349" spans="2:5" ht="12.75">
      <c r="B349" s="473">
        <v>10100898</v>
      </c>
      <c r="C349" s="274" t="s">
        <v>791</v>
      </c>
      <c r="D349" s="620">
        <v>258.72</v>
      </c>
      <c r="E349" s="743"/>
    </row>
    <row r="350" spans="2:5" ht="12.75">
      <c r="B350" s="473">
        <v>10100899</v>
      </c>
      <c r="C350" s="274" t="s">
        <v>791</v>
      </c>
      <c r="D350" s="620">
        <v>258.72</v>
      </c>
      <c r="E350" s="743"/>
    </row>
    <row r="351" spans="2:5" ht="12.75">
      <c r="B351" s="473">
        <v>10100900</v>
      </c>
      <c r="C351" s="274" t="s">
        <v>791</v>
      </c>
      <c r="D351" s="620">
        <v>258.72</v>
      </c>
      <c r="E351" s="743"/>
    </row>
    <row r="352" spans="2:5" ht="12.75">
      <c r="B352" s="473">
        <v>10100901</v>
      </c>
      <c r="C352" s="274" t="s">
        <v>791</v>
      </c>
      <c r="D352" s="620">
        <v>258.72</v>
      </c>
      <c r="E352" s="743"/>
    </row>
    <row r="353" spans="2:5" ht="12.75">
      <c r="B353" s="473">
        <v>10100902</v>
      </c>
      <c r="C353" s="274" t="s">
        <v>791</v>
      </c>
      <c r="D353" s="620">
        <v>258.72</v>
      </c>
      <c r="E353" s="743"/>
    </row>
    <row r="354" spans="2:5" ht="12.75">
      <c r="B354" s="473">
        <v>10100903</v>
      </c>
      <c r="C354" s="274" t="s">
        <v>791</v>
      </c>
      <c r="D354" s="620">
        <v>258.72</v>
      </c>
      <c r="E354" s="743"/>
    </row>
    <row r="355" spans="2:5" ht="12.75">
      <c r="B355" s="473">
        <v>10100904</v>
      </c>
      <c r="C355" s="274" t="s">
        <v>791</v>
      </c>
      <c r="D355" s="620">
        <v>258.72</v>
      </c>
      <c r="E355" s="743"/>
    </row>
    <row r="356" spans="2:5" ht="12.75">
      <c r="B356" s="473">
        <v>10100905</v>
      </c>
      <c r="C356" s="274" t="s">
        <v>791</v>
      </c>
      <c r="D356" s="620">
        <v>258.72</v>
      </c>
      <c r="E356" s="743"/>
    </row>
    <row r="357" spans="2:5" ht="12.75">
      <c r="B357" s="473">
        <v>10100906</v>
      </c>
      <c r="C357" s="274" t="s">
        <v>791</v>
      </c>
      <c r="D357" s="620">
        <v>258.72</v>
      </c>
      <c r="E357" s="743"/>
    </row>
    <row r="358" spans="2:5" ht="12.75">
      <c r="B358" s="473">
        <v>10100907</v>
      </c>
      <c r="C358" s="274" t="s">
        <v>791</v>
      </c>
      <c r="D358" s="620">
        <v>258.72</v>
      </c>
      <c r="E358" s="743"/>
    </row>
    <row r="359" spans="2:5" ht="12.75">
      <c r="B359" s="473">
        <v>10100908</v>
      </c>
      <c r="C359" s="274" t="s">
        <v>791</v>
      </c>
      <c r="D359" s="620">
        <v>258.72</v>
      </c>
      <c r="E359" s="743"/>
    </row>
    <row r="360" spans="2:5" ht="12.75">
      <c r="B360" s="473">
        <v>10100909</v>
      </c>
      <c r="C360" s="274" t="s">
        <v>791</v>
      </c>
      <c r="D360" s="620">
        <v>258.72</v>
      </c>
      <c r="E360" s="743"/>
    </row>
    <row r="361" spans="2:5" ht="12.75">
      <c r="B361" s="473">
        <v>10100910</v>
      </c>
      <c r="C361" s="274" t="s">
        <v>791</v>
      </c>
      <c r="D361" s="620">
        <v>258.72</v>
      </c>
      <c r="E361" s="743"/>
    </row>
    <row r="362" spans="2:5" ht="12.75">
      <c r="B362" s="473">
        <v>10100911</v>
      </c>
      <c r="C362" s="274" t="s">
        <v>791</v>
      </c>
      <c r="D362" s="620">
        <v>258.72</v>
      </c>
      <c r="E362" s="743"/>
    </row>
    <row r="363" spans="2:5" ht="12.75">
      <c r="B363" s="473">
        <v>10100912</v>
      </c>
      <c r="C363" s="274" t="s">
        <v>791</v>
      </c>
      <c r="D363" s="620">
        <v>258.72</v>
      </c>
      <c r="E363" s="743"/>
    </row>
    <row r="364" spans="2:5" ht="12.75">
      <c r="B364" s="473">
        <v>10100913</v>
      </c>
      <c r="C364" s="274" t="s">
        <v>791</v>
      </c>
      <c r="D364" s="620">
        <v>258.72</v>
      </c>
      <c r="E364" s="743"/>
    </row>
    <row r="365" spans="2:5" ht="12.75">
      <c r="B365" s="473">
        <v>10100914</v>
      </c>
      <c r="C365" s="274" t="s">
        <v>791</v>
      </c>
      <c r="D365" s="620">
        <v>258.72</v>
      </c>
      <c r="E365" s="743"/>
    </row>
    <row r="366" spans="2:5" ht="12.75">
      <c r="B366" s="473">
        <v>10100915</v>
      </c>
      <c r="C366" s="274" t="s">
        <v>791</v>
      </c>
      <c r="D366" s="620">
        <v>258.72</v>
      </c>
      <c r="E366" s="743"/>
    </row>
    <row r="367" spans="2:5" ht="12.75">
      <c r="B367" s="473">
        <v>10100916</v>
      </c>
      <c r="C367" s="274" t="s">
        <v>791</v>
      </c>
      <c r="D367" s="620">
        <v>258.72</v>
      </c>
      <c r="E367" s="743"/>
    </row>
    <row r="368" spans="2:5" ht="12.75">
      <c r="B368" s="473">
        <v>10100917</v>
      </c>
      <c r="C368" s="274" t="s">
        <v>791</v>
      </c>
      <c r="D368" s="620">
        <v>258.72</v>
      </c>
      <c r="E368" s="743"/>
    </row>
    <row r="369" spans="2:5" ht="12.75">
      <c r="B369" s="473">
        <v>10100918</v>
      </c>
      <c r="C369" s="274" t="s">
        <v>791</v>
      </c>
      <c r="D369" s="620">
        <v>258.72</v>
      </c>
      <c r="E369" s="743"/>
    </row>
    <row r="370" spans="2:5" ht="12.75">
      <c r="B370" s="473">
        <v>10100919</v>
      </c>
      <c r="C370" s="274" t="s">
        <v>791</v>
      </c>
      <c r="D370" s="620">
        <v>258.72</v>
      </c>
      <c r="E370" s="743"/>
    </row>
    <row r="371" spans="2:5" ht="12.75">
      <c r="B371" s="473">
        <v>10100920</v>
      </c>
      <c r="C371" s="274" t="s">
        <v>791</v>
      </c>
      <c r="D371" s="620">
        <v>258.72</v>
      </c>
      <c r="E371" s="743"/>
    </row>
    <row r="372" spans="2:5" ht="12.75">
      <c r="B372" s="473">
        <v>10100921</v>
      </c>
      <c r="C372" s="274" t="s">
        <v>791</v>
      </c>
      <c r="D372" s="620">
        <v>258.72</v>
      </c>
      <c r="E372" s="743"/>
    </row>
    <row r="373" spans="2:5" ht="12.75">
      <c r="B373" s="473">
        <v>10100922</v>
      </c>
      <c r="C373" s="274" t="s">
        <v>791</v>
      </c>
      <c r="D373" s="620">
        <v>258.72</v>
      </c>
      <c r="E373" s="743"/>
    </row>
    <row r="374" spans="2:5" ht="12.75">
      <c r="B374" s="473">
        <v>10100923</v>
      </c>
      <c r="C374" s="274" t="s">
        <v>791</v>
      </c>
      <c r="D374" s="620">
        <v>258.72</v>
      </c>
      <c r="E374" s="743"/>
    </row>
    <row r="375" spans="2:5" ht="12.75">
      <c r="B375" s="473">
        <v>10100924</v>
      </c>
      <c r="C375" s="274" t="s">
        <v>791</v>
      </c>
      <c r="D375" s="620">
        <v>258.72</v>
      </c>
      <c r="E375" s="743"/>
    </row>
    <row r="376" spans="2:5" ht="12.75">
      <c r="B376" s="473">
        <v>10100925</v>
      </c>
      <c r="C376" s="274" t="s">
        <v>791</v>
      </c>
      <c r="D376" s="620">
        <v>258.72</v>
      </c>
      <c r="E376" s="743"/>
    </row>
    <row r="377" spans="2:5" ht="12.75">
      <c r="B377" s="473">
        <v>10100926</v>
      </c>
      <c r="C377" s="274" t="s">
        <v>791</v>
      </c>
      <c r="D377" s="620">
        <v>258.72</v>
      </c>
      <c r="E377" s="743"/>
    </row>
    <row r="378" spans="2:5" ht="12.75">
      <c r="B378" s="473">
        <v>10100927</v>
      </c>
      <c r="C378" s="274" t="s">
        <v>791</v>
      </c>
      <c r="D378" s="620">
        <v>258.72</v>
      </c>
      <c r="E378" s="743"/>
    </row>
    <row r="379" spans="2:5" ht="12.75">
      <c r="B379" s="473">
        <v>10100928</v>
      </c>
      <c r="C379" s="274" t="s">
        <v>791</v>
      </c>
      <c r="D379" s="620">
        <v>258.72</v>
      </c>
      <c r="E379" s="743"/>
    </row>
    <row r="380" spans="2:5" ht="12.75">
      <c r="B380" s="473">
        <v>10100929</v>
      </c>
      <c r="C380" s="274" t="s">
        <v>791</v>
      </c>
      <c r="D380" s="620">
        <v>258.72</v>
      </c>
      <c r="E380" s="743"/>
    </row>
    <row r="381" spans="2:5" ht="12.75">
      <c r="B381" s="473">
        <v>10100930</v>
      </c>
      <c r="C381" s="274" t="s">
        <v>791</v>
      </c>
      <c r="D381" s="620">
        <v>258.72</v>
      </c>
      <c r="E381" s="743"/>
    </row>
    <row r="382" spans="2:5" ht="12.75">
      <c r="B382" s="473">
        <v>10100931</v>
      </c>
      <c r="C382" s="274" t="s">
        <v>791</v>
      </c>
      <c r="D382" s="620">
        <v>258.72</v>
      </c>
      <c r="E382" s="743"/>
    </row>
    <row r="383" spans="2:5" ht="12.75">
      <c r="B383" s="473">
        <v>10100932</v>
      </c>
      <c r="C383" s="274" t="s">
        <v>791</v>
      </c>
      <c r="D383" s="620">
        <v>258.72</v>
      </c>
      <c r="E383" s="743"/>
    </row>
    <row r="384" spans="2:5" ht="12.75">
      <c r="B384" s="473">
        <v>10100933</v>
      </c>
      <c r="C384" s="274" t="s">
        <v>791</v>
      </c>
      <c r="D384" s="620">
        <v>258.72</v>
      </c>
      <c r="E384" s="743"/>
    </row>
    <row r="385" spans="2:5" ht="12.75">
      <c r="B385" s="473">
        <v>10100934</v>
      </c>
      <c r="C385" s="274" t="s">
        <v>791</v>
      </c>
      <c r="D385" s="620">
        <v>258.72</v>
      </c>
      <c r="E385" s="743"/>
    </row>
    <row r="386" spans="2:5" ht="12.75">
      <c r="B386" s="473">
        <v>10100935</v>
      </c>
      <c r="C386" s="274" t="s">
        <v>791</v>
      </c>
      <c r="D386" s="620">
        <v>258.72</v>
      </c>
      <c r="E386" s="743"/>
    </row>
    <row r="387" spans="2:5" ht="12.75">
      <c r="B387" s="473">
        <v>10100936</v>
      </c>
      <c r="C387" s="274" t="s">
        <v>791</v>
      </c>
      <c r="D387" s="620">
        <v>258.72</v>
      </c>
      <c r="E387" s="743"/>
    </row>
    <row r="388" spans="2:5" ht="12.75">
      <c r="B388" s="473">
        <v>10100937</v>
      </c>
      <c r="C388" s="274" t="s">
        <v>791</v>
      </c>
      <c r="D388" s="620">
        <v>258.72</v>
      </c>
      <c r="E388" s="743"/>
    </row>
    <row r="389" spans="2:5" ht="12.75">
      <c r="B389" s="473">
        <v>10100938</v>
      </c>
      <c r="C389" s="274" t="s">
        <v>791</v>
      </c>
      <c r="D389" s="620">
        <v>258.72</v>
      </c>
      <c r="E389" s="743"/>
    </row>
    <row r="390" spans="2:5" ht="12.75">
      <c r="B390" s="473">
        <v>10100939</v>
      </c>
      <c r="C390" s="274" t="s">
        <v>791</v>
      </c>
      <c r="D390" s="620">
        <v>258.72</v>
      </c>
      <c r="E390" s="743"/>
    </row>
    <row r="391" spans="2:5" ht="12.75">
      <c r="B391" s="473">
        <v>10100940</v>
      </c>
      <c r="C391" s="274" t="s">
        <v>791</v>
      </c>
      <c r="D391" s="620">
        <v>258.72</v>
      </c>
      <c r="E391" s="743"/>
    </row>
    <row r="392" spans="2:5" ht="12.75">
      <c r="B392" s="473">
        <v>10100941</v>
      </c>
      <c r="C392" s="274" t="s">
        <v>791</v>
      </c>
      <c r="D392" s="620">
        <v>258.72</v>
      </c>
      <c r="E392" s="743"/>
    </row>
    <row r="393" spans="2:5" ht="12.75">
      <c r="B393" s="473">
        <v>10100942</v>
      </c>
      <c r="C393" s="274" t="s">
        <v>791</v>
      </c>
      <c r="D393" s="620">
        <v>258.72</v>
      </c>
      <c r="E393" s="743"/>
    </row>
    <row r="394" spans="2:5" ht="12.75">
      <c r="B394" s="473">
        <v>10100943</v>
      </c>
      <c r="C394" s="274" t="s">
        <v>791</v>
      </c>
      <c r="D394" s="620">
        <v>258.72</v>
      </c>
      <c r="E394" s="743"/>
    </row>
    <row r="395" spans="2:5" ht="12.75">
      <c r="B395" s="473">
        <v>10100944</v>
      </c>
      <c r="C395" s="274" t="s">
        <v>791</v>
      </c>
      <c r="D395" s="620">
        <v>258.72</v>
      </c>
      <c r="E395" s="743"/>
    </row>
    <row r="396" spans="2:5" ht="12.75">
      <c r="B396" s="473">
        <v>10100945</v>
      </c>
      <c r="C396" s="274" t="s">
        <v>791</v>
      </c>
      <c r="D396" s="620">
        <v>258.72</v>
      </c>
      <c r="E396" s="743"/>
    </row>
    <row r="397" spans="2:5" ht="12.75">
      <c r="B397" s="473">
        <v>10100946</v>
      </c>
      <c r="C397" s="274" t="s">
        <v>791</v>
      </c>
      <c r="D397" s="620">
        <v>258.72</v>
      </c>
      <c r="E397" s="743"/>
    </row>
    <row r="398" spans="2:5" ht="12.75">
      <c r="B398" s="473">
        <v>10100947</v>
      </c>
      <c r="C398" s="274" t="s">
        <v>791</v>
      </c>
      <c r="D398" s="620">
        <v>258.72</v>
      </c>
      <c r="E398" s="743"/>
    </row>
    <row r="399" spans="2:5" ht="12.75">
      <c r="B399" s="473">
        <v>10100948</v>
      </c>
      <c r="C399" s="274" t="s">
        <v>791</v>
      </c>
      <c r="D399" s="620">
        <v>258.72</v>
      </c>
      <c r="E399" s="743"/>
    </row>
    <row r="400" spans="2:5" ht="12.75">
      <c r="B400" s="473">
        <v>10100949</v>
      </c>
      <c r="C400" s="274" t="s">
        <v>791</v>
      </c>
      <c r="D400" s="620">
        <v>258.72</v>
      </c>
      <c r="E400" s="743"/>
    </row>
    <row r="401" spans="2:5" ht="12.75">
      <c r="B401" s="473">
        <v>10100950</v>
      </c>
      <c r="C401" s="274" t="s">
        <v>791</v>
      </c>
      <c r="D401" s="620">
        <v>258.72</v>
      </c>
      <c r="E401" s="743"/>
    </row>
    <row r="402" spans="2:5" ht="12.75">
      <c r="B402" s="473">
        <v>10100951</v>
      </c>
      <c r="C402" s="274" t="s">
        <v>791</v>
      </c>
      <c r="D402" s="620">
        <v>258.72</v>
      </c>
      <c r="E402" s="743"/>
    </row>
    <row r="403" spans="2:5" ht="12.75">
      <c r="B403" s="473">
        <v>10100952</v>
      </c>
      <c r="C403" s="274" t="s">
        <v>791</v>
      </c>
      <c r="D403" s="620">
        <v>258.72</v>
      </c>
      <c r="E403" s="743"/>
    </row>
    <row r="404" spans="2:5" ht="12.75">
      <c r="B404" s="473">
        <v>10100953</v>
      </c>
      <c r="C404" s="274" t="s">
        <v>791</v>
      </c>
      <c r="D404" s="620">
        <v>258.72</v>
      </c>
      <c r="E404" s="743"/>
    </row>
    <row r="405" spans="2:5" ht="12.75">
      <c r="B405" s="473">
        <v>10100954</v>
      </c>
      <c r="C405" s="274" t="s">
        <v>791</v>
      </c>
      <c r="D405" s="620">
        <v>258.72</v>
      </c>
      <c r="E405" s="743"/>
    </row>
    <row r="406" spans="2:5" ht="12.75">
      <c r="B406" s="473">
        <v>10100955</v>
      </c>
      <c r="C406" s="274" t="s">
        <v>791</v>
      </c>
      <c r="D406" s="620">
        <v>258.72</v>
      </c>
      <c r="E406" s="743"/>
    </row>
    <row r="407" spans="2:5" ht="12.75">
      <c r="B407" s="473">
        <v>10100956</v>
      </c>
      <c r="C407" s="274" t="s">
        <v>791</v>
      </c>
      <c r="D407" s="620">
        <v>258.72</v>
      </c>
      <c r="E407" s="743"/>
    </row>
    <row r="408" spans="2:5" ht="12.75">
      <c r="B408" s="473">
        <v>10100957</v>
      </c>
      <c r="C408" s="274" t="s">
        <v>791</v>
      </c>
      <c r="D408" s="620">
        <v>258.72</v>
      </c>
      <c r="E408" s="743"/>
    </row>
    <row r="409" spans="2:5" ht="12.75">
      <c r="B409" s="473">
        <v>10100958</v>
      </c>
      <c r="C409" s="274" t="s">
        <v>791</v>
      </c>
      <c r="D409" s="620">
        <v>258.72</v>
      </c>
      <c r="E409" s="743"/>
    </row>
    <row r="410" spans="2:5" ht="12.75">
      <c r="B410" s="473">
        <v>10100959</v>
      </c>
      <c r="C410" s="274" t="s">
        <v>791</v>
      </c>
      <c r="D410" s="620">
        <v>258.72</v>
      </c>
      <c r="E410" s="743"/>
    </row>
    <row r="411" spans="2:5" ht="12.75">
      <c r="B411" s="473">
        <v>10100960</v>
      </c>
      <c r="C411" s="274" t="s">
        <v>791</v>
      </c>
      <c r="D411" s="620">
        <v>258.72</v>
      </c>
      <c r="E411" s="743"/>
    </row>
    <row r="412" spans="2:5" ht="12.75">
      <c r="B412" s="473">
        <v>10100961</v>
      </c>
      <c r="C412" s="274" t="s">
        <v>791</v>
      </c>
      <c r="D412" s="620">
        <v>258.72</v>
      </c>
      <c r="E412" s="743"/>
    </row>
    <row r="413" spans="2:5" ht="12.75">
      <c r="B413" s="473">
        <v>10100962</v>
      </c>
      <c r="C413" s="274" t="s">
        <v>791</v>
      </c>
      <c r="D413" s="620">
        <v>258.72</v>
      </c>
      <c r="E413" s="743"/>
    </row>
    <row r="414" spans="2:5" ht="12.75">
      <c r="B414" s="473">
        <v>10100963</v>
      </c>
      <c r="C414" s="274" t="s">
        <v>791</v>
      </c>
      <c r="D414" s="620">
        <v>258.72</v>
      </c>
      <c r="E414" s="743"/>
    </row>
    <row r="415" spans="2:5" ht="12.75">
      <c r="B415" s="473">
        <v>10100964</v>
      </c>
      <c r="C415" s="274" t="s">
        <v>791</v>
      </c>
      <c r="D415" s="620">
        <v>258.72</v>
      </c>
      <c r="E415" s="743"/>
    </row>
    <row r="416" spans="2:5" ht="12.75">
      <c r="B416" s="473">
        <v>10100965</v>
      </c>
      <c r="C416" s="274" t="s">
        <v>791</v>
      </c>
      <c r="D416" s="620">
        <v>258.72</v>
      </c>
      <c r="E416" s="743"/>
    </row>
    <row r="417" spans="2:5" ht="12.75">
      <c r="B417" s="473">
        <v>10100966</v>
      </c>
      <c r="C417" s="274" t="s">
        <v>791</v>
      </c>
      <c r="D417" s="620">
        <v>258.72</v>
      </c>
      <c r="E417" s="743"/>
    </row>
    <row r="418" spans="2:5" ht="12.75">
      <c r="B418" s="473">
        <v>10100967</v>
      </c>
      <c r="C418" s="274" t="s">
        <v>791</v>
      </c>
      <c r="D418" s="620">
        <v>258.72</v>
      </c>
      <c r="E418" s="743"/>
    </row>
    <row r="419" spans="2:5" ht="12.75">
      <c r="B419" s="473">
        <v>10100968</v>
      </c>
      <c r="C419" s="274" t="s">
        <v>791</v>
      </c>
      <c r="D419" s="620">
        <v>258.72</v>
      </c>
      <c r="E419" s="743"/>
    </row>
    <row r="420" spans="2:5" ht="12.75">
      <c r="B420" s="473">
        <v>10100969</v>
      </c>
      <c r="C420" s="274" t="s">
        <v>791</v>
      </c>
      <c r="D420" s="620">
        <v>258.72</v>
      </c>
      <c r="E420" s="743"/>
    </row>
    <row r="421" spans="2:5" ht="12.75">
      <c r="B421" s="473">
        <v>10100970</v>
      </c>
      <c r="C421" s="274" t="s">
        <v>791</v>
      </c>
      <c r="D421" s="620">
        <v>258.72</v>
      </c>
      <c r="E421" s="743"/>
    </row>
    <row r="422" spans="2:5" ht="12.75">
      <c r="B422" s="473">
        <v>10100971</v>
      </c>
      <c r="C422" s="274" t="s">
        <v>791</v>
      </c>
      <c r="D422" s="620">
        <v>258.72</v>
      </c>
      <c r="E422" s="743"/>
    </row>
    <row r="423" spans="2:5" ht="12.75">
      <c r="B423" s="473">
        <v>10100972</v>
      </c>
      <c r="C423" s="274" t="s">
        <v>791</v>
      </c>
      <c r="D423" s="620">
        <v>258.72</v>
      </c>
      <c r="E423" s="743"/>
    </row>
    <row r="424" spans="2:5" ht="12.75">
      <c r="B424" s="473">
        <v>10100973</v>
      </c>
      <c r="C424" s="274" t="s">
        <v>791</v>
      </c>
      <c r="D424" s="620">
        <v>258.72</v>
      </c>
      <c r="E424" s="743"/>
    </row>
    <row r="425" spans="2:5" ht="12.75">
      <c r="B425" s="473">
        <v>10100974</v>
      </c>
      <c r="C425" s="274" t="s">
        <v>791</v>
      </c>
      <c r="D425" s="620">
        <v>258.72</v>
      </c>
      <c r="E425" s="743"/>
    </row>
    <row r="426" spans="2:5" ht="12.75">
      <c r="B426" s="473">
        <v>10100975</v>
      </c>
      <c r="C426" s="274" t="s">
        <v>791</v>
      </c>
      <c r="D426" s="620">
        <v>258.72</v>
      </c>
      <c r="E426" s="743"/>
    </row>
    <row r="427" spans="2:5" ht="12.75">
      <c r="B427" s="473">
        <v>10100976</v>
      </c>
      <c r="C427" s="274" t="s">
        <v>791</v>
      </c>
      <c r="D427" s="620">
        <v>258.72</v>
      </c>
      <c r="E427" s="743"/>
    </row>
    <row r="428" spans="2:5" ht="12.75">
      <c r="B428" s="473">
        <v>10100977</v>
      </c>
      <c r="C428" s="274" t="s">
        <v>791</v>
      </c>
      <c r="D428" s="620">
        <v>258.72</v>
      </c>
      <c r="E428" s="743"/>
    </row>
    <row r="429" spans="2:5" ht="12.75">
      <c r="B429" s="473">
        <v>10100978</v>
      </c>
      <c r="C429" s="274" t="s">
        <v>791</v>
      </c>
      <c r="D429" s="620">
        <v>258.72</v>
      </c>
      <c r="E429" s="743"/>
    </row>
    <row r="430" spans="2:5" ht="12.75">
      <c r="B430" s="473">
        <v>10100979</v>
      </c>
      <c r="C430" s="274" t="s">
        <v>791</v>
      </c>
      <c r="D430" s="620">
        <v>258.72</v>
      </c>
      <c r="E430" s="743"/>
    </row>
    <row r="431" spans="2:5" ht="12.75">
      <c r="B431" s="473">
        <v>10100980</v>
      </c>
      <c r="C431" s="274" t="s">
        <v>791</v>
      </c>
      <c r="D431" s="620">
        <v>258.72</v>
      </c>
      <c r="E431" s="743"/>
    </row>
    <row r="432" spans="2:5" ht="12.75">
      <c r="B432" s="473">
        <v>10100981</v>
      </c>
      <c r="C432" s="274" t="s">
        <v>791</v>
      </c>
      <c r="D432" s="620">
        <v>258.72</v>
      </c>
      <c r="E432" s="743"/>
    </row>
    <row r="433" spans="2:5" ht="12.75">
      <c r="B433" s="473">
        <v>10100982</v>
      </c>
      <c r="C433" s="274" t="s">
        <v>791</v>
      </c>
      <c r="D433" s="620">
        <v>258.72</v>
      </c>
      <c r="E433" s="743"/>
    </row>
    <row r="434" spans="2:5" ht="12.75">
      <c r="B434" s="473">
        <v>10100983</v>
      </c>
      <c r="C434" s="274" t="s">
        <v>791</v>
      </c>
      <c r="D434" s="620">
        <v>258.72</v>
      </c>
      <c r="E434" s="743"/>
    </row>
    <row r="435" spans="2:5" ht="12.75">
      <c r="B435" s="473">
        <v>10100984</v>
      </c>
      <c r="C435" s="274" t="s">
        <v>791</v>
      </c>
      <c r="D435" s="620">
        <v>258.72</v>
      </c>
      <c r="E435" s="743"/>
    </row>
    <row r="436" spans="2:5" ht="12.75">
      <c r="B436" s="473">
        <v>10100985</v>
      </c>
      <c r="C436" s="274" t="s">
        <v>791</v>
      </c>
      <c r="D436" s="620">
        <v>258.72</v>
      </c>
      <c r="E436" s="743"/>
    </row>
    <row r="437" spans="2:5" ht="12.75">
      <c r="B437" s="473">
        <v>10100986</v>
      </c>
      <c r="C437" s="274" t="s">
        <v>791</v>
      </c>
      <c r="D437" s="620">
        <v>258.72</v>
      </c>
      <c r="E437" s="743"/>
    </row>
    <row r="438" spans="2:5" ht="12.75">
      <c r="B438" s="473">
        <v>10100987</v>
      </c>
      <c r="C438" s="274" t="s">
        <v>791</v>
      </c>
      <c r="D438" s="620">
        <v>258.72</v>
      </c>
      <c r="E438" s="743"/>
    </row>
    <row r="439" spans="2:5" ht="12.75">
      <c r="B439" s="473">
        <v>10100988</v>
      </c>
      <c r="C439" s="274" t="s">
        <v>791</v>
      </c>
      <c r="D439" s="620">
        <v>258.72</v>
      </c>
      <c r="E439" s="743"/>
    </row>
    <row r="440" spans="2:5" ht="12.75">
      <c r="B440" s="473">
        <v>10100989</v>
      </c>
      <c r="C440" s="274" t="s">
        <v>791</v>
      </c>
      <c r="D440" s="620">
        <v>258.72</v>
      </c>
      <c r="E440" s="743"/>
    </row>
    <row r="441" spans="2:5" ht="12.75">
      <c r="B441" s="473">
        <v>10100990</v>
      </c>
      <c r="C441" s="274" t="s">
        <v>791</v>
      </c>
      <c r="D441" s="620">
        <v>258.72</v>
      </c>
      <c r="E441" s="743"/>
    </row>
    <row r="442" spans="2:5" ht="12.75">
      <c r="B442" s="473">
        <v>10100991</v>
      </c>
      <c r="C442" s="274" t="s">
        <v>791</v>
      </c>
      <c r="D442" s="620">
        <v>258.72</v>
      </c>
      <c r="E442" s="743"/>
    </row>
    <row r="443" spans="2:5" ht="12.75">
      <c r="B443" s="473">
        <v>10100992</v>
      </c>
      <c r="C443" s="274" t="s">
        <v>791</v>
      </c>
      <c r="D443" s="620">
        <v>258.72</v>
      </c>
      <c r="E443" s="743"/>
    </row>
    <row r="444" spans="2:5" ht="12.75">
      <c r="B444" s="473">
        <v>10100993</v>
      </c>
      <c r="C444" s="274" t="s">
        <v>791</v>
      </c>
      <c r="D444" s="620">
        <v>258.72</v>
      </c>
      <c r="E444" s="743"/>
    </row>
    <row r="445" spans="2:5" ht="12.75">
      <c r="B445" s="473">
        <v>10100994</v>
      </c>
      <c r="C445" s="274" t="s">
        <v>791</v>
      </c>
      <c r="D445" s="620">
        <v>258.72</v>
      </c>
      <c r="E445" s="743"/>
    </row>
    <row r="446" spans="2:5" ht="12.75">
      <c r="B446" s="473">
        <v>10100995</v>
      </c>
      <c r="C446" s="274" t="s">
        <v>791</v>
      </c>
      <c r="D446" s="620">
        <v>258.72</v>
      </c>
      <c r="E446" s="743"/>
    </row>
    <row r="447" spans="2:5" ht="12.75">
      <c r="B447" s="473">
        <v>10100996</v>
      </c>
      <c r="C447" s="274" t="s">
        <v>791</v>
      </c>
      <c r="D447" s="620">
        <v>258.72</v>
      </c>
      <c r="E447" s="743"/>
    </row>
    <row r="448" spans="2:5" ht="12.75">
      <c r="B448" s="473">
        <v>10100997</v>
      </c>
      <c r="C448" s="274" t="s">
        <v>791</v>
      </c>
      <c r="D448" s="620">
        <v>258.72</v>
      </c>
      <c r="E448" s="743"/>
    </row>
    <row r="449" spans="2:5" ht="12.75">
      <c r="B449" s="473">
        <v>10100998</v>
      </c>
      <c r="C449" s="274" t="s">
        <v>791</v>
      </c>
      <c r="D449" s="620">
        <v>258.72</v>
      </c>
      <c r="E449" s="743"/>
    </row>
    <row r="450" spans="2:5" ht="12.75">
      <c r="B450" s="473">
        <v>10100999</v>
      </c>
      <c r="C450" s="274" t="s">
        <v>791</v>
      </c>
      <c r="D450" s="620">
        <v>258.72</v>
      </c>
      <c r="E450" s="743"/>
    </row>
    <row r="451" spans="2:5" ht="12.75">
      <c r="B451" s="473">
        <v>10101000</v>
      </c>
      <c r="C451" s="274" t="s">
        <v>791</v>
      </c>
      <c r="D451" s="620">
        <v>258.72</v>
      </c>
      <c r="E451" s="743"/>
    </row>
    <row r="452" spans="2:5" ht="12.75">
      <c r="B452" s="473">
        <v>10101001</v>
      </c>
      <c r="C452" s="274" t="s">
        <v>791</v>
      </c>
      <c r="D452" s="620">
        <v>258.72</v>
      </c>
      <c r="E452" s="743"/>
    </row>
    <row r="453" spans="2:5" ht="12.75">
      <c r="B453" s="473">
        <v>10101002</v>
      </c>
      <c r="C453" s="274" t="s">
        <v>791</v>
      </c>
      <c r="D453" s="620">
        <v>258.72</v>
      </c>
      <c r="E453" s="743"/>
    </row>
    <row r="454" spans="2:5" ht="12.75">
      <c r="B454" s="473">
        <v>10101003</v>
      </c>
      <c r="C454" s="274" t="s">
        <v>791</v>
      </c>
      <c r="D454" s="620">
        <v>258.72</v>
      </c>
      <c r="E454" s="743"/>
    </row>
    <row r="455" spans="2:5" ht="12.75">
      <c r="B455" s="473">
        <v>10101004</v>
      </c>
      <c r="C455" s="274" t="s">
        <v>791</v>
      </c>
      <c r="D455" s="620">
        <v>258.72</v>
      </c>
      <c r="E455" s="743"/>
    </row>
    <row r="456" spans="2:5" ht="12.75">
      <c r="B456" s="473">
        <v>10101005</v>
      </c>
      <c r="C456" s="274" t="s">
        <v>791</v>
      </c>
      <c r="D456" s="620">
        <v>258.72</v>
      </c>
      <c r="E456" s="743"/>
    </row>
    <row r="457" spans="2:5" ht="12.75">
      <c r="B457" s="473">
        <v>10101006</v>
      </c>
      <c r="C457" s="274" t="s">
        <v>791</v>
      </c>
      <c r="D457" s="620">
        <v>258.72</v>
      </c>
      <c r="E457" s="743"/>
    </row>
    <row r="458" spans="2:5" ht="12.75">
      <c r="B458" s="473">
        <v>10101007</v>
      </c>
      <c r="C458" s="274" t="s">
        <v>791</v>
      </c>
      <c r="D458" s="620">
        <v>258.72</v>
      </c>
      <c r="E458" s="743"/>
    </row>
    <row r="459" spans="2:5" ht="12.75">
      <c r="B459" s="473">
        <v>10101008</v>
      </c>
      <c r="C459" s="274" t="s">
        <v>791</v>
      </c>
      <c r="D459" s="620">
        <v>258.72</v>
      </c>
      <c r="E459" s="743"/>
    </row>
    <row r="460" spans="2:5" ht="12.75">
      <c r="B460" s="473">
        <v>10101009</v>
      </c>
      <c r="C460" s="274" t="s">
        <v>791</v>
      </c>
      <c r="D460" s="620">
        <v>258.72</v>
      </c>
      <c r="E460" s="743"/>
    </row>
    <row r="461" spans="2:5" ht="12.75">
      <c r="B461" s="473">
        <v>10101010</v>
      </c>
      <c r="C461" s="274" t="s">
        <v>791</v>
      </c>
      <c r="D461" s="620">
        <v>258.72</v>
      </c>
      <c r="E461" s="743"/>
    </row>
    <row r="462" spans="2:5" ht="12.75">
      <c r="B462" s="473">
        <v>10101011</v>
      </c>
      <c r="C462" s="274" t="s">
        <v>791</v>
      </c>
      <c r="D462" s="620">
        <v>258.72</v>
      </c>
      <c r="E462" s="743"/>
    </row>
    <row r="463" spans="2:5" ht="12.75">
      <c r="B463" s="473">
        <v>10101012</v>
      </c>
      <c r="C463" s="274" t="s">
        <v>791</v>
      </c>
      <c r="D463" s="620">
        <v>258.72</v>
      </c>
      <c r="E463" s="743"/>
    </row>
    <row r="464" spans="2:5" ht="12.75">
      <c r="B464" s="473">
        <v>10101013</v>
      </c>
      <c r="C464" s="274" t="s">
        <v>791</v>
      </c>
      <c r="D464" s="620">
        <v>258.72</v>
      </c>
      <c r="E464" s="743"/>
    </row>
    <row r="465" spans="2:5" ht="12.75">
      <c r="B465" s="473">
        <v>10101014</v>
      </c>
      <c r="C465" s="274" t="s">
        <v>791</v>
      </c>
      <c r="D465" s="620">
        <v>258.72</v>
      </c>
      <c r="E465" s="743"/>
    </row>
    <row r="466" spans="2:5" ht="12.75">
      <c r="B466" s="473">
        <v>10101015</v>
      </c>
      <c r="C466" s="274" t="s">
        <v>791</v>
      </c>
      <c r="D466" s="620">
        <v>258.72</v>
      </c>
      <c r="E466" s="743"/>
    </row>
    <row r="467" spans="2:5" ht="12.75">
      <c r="B467" s="473">
        <v>10101016</v>
      </c>
      <c r="C467" s="274" t="s">
        <v>791</v>
      </c>
      <c r="D467" s="620">
        <v>258.72</v>
      </c>
      <c r="E467" s="743"/>
    </row>
    <row r="468" spans="2:5" ht="12.75">
      <c r="B468" s="473">
        <v>10101017</v>
      </c>
      <c r="C468" s="274" t="s">
        <v>791</v>
      </c>
      <c r="D468" s="620">
        <v>258.72</v>
      </c>
      <c r="E468" s="743"/>
    </row>
    <row r="469" spans="2:5" ht="12.75">
      <c r="B469" s="473">
        <v>10101018</v>
      </c>
      <c r="C469" s="274" t="s">
        <v>791</v>
      </c>
      <c r="D469" s="620">
        <v>258.72</v>
      </c>
      <c r="E469" s="743"/>
    </row>
    <row r="470" spans="2:5" ht="12.75">
      <c r="B470" s="473">
        <v>10101019</v>
      </c>
      <c r="C470" s="274" t="s">
        <v>791</v>
      </c>
      <c r="D470" s="620">
        <v>258.72</v>
      </c>
      <c r="E470" s="743"/>
    </row>
    <row r="471" spans="2:5" ht="12.75">
      <c r="B471" s="473">
        <v>10101020</v>
      </c>
      <c r="C471" s="274" t="s">
        <v>791</v>
      </c>
      <c r="D471" s="620">
        <v>258.72</v>
      </c>
      <c r="E471" s="743"/>
    </row>
    <row r="472" spans="2:5" ht="12.75">
      <c r="B472" s="473">
        <v>10101021</v>
      </c>
      <c r="C472" s="274" t="s">
        <v>791</v>
      </c>
      <c r="D472" s="620">
        <v>258.72</v>
      </c>
      <c r="E472" s="743"/>
    </row>
    <row r="473" spans="2:5" ht="12.75">
      <c r="B473" s="473">
        <v>10101022</v>
      </c>
      <c r="C473" s="274" t="s">
        <v>791</v>
      </c>
      <c r="D473" s="620">
        <v>258.72</v>
      </c>
      <c r="E473" s="743"/>
    </row>
    <row r="474" spans="2:5" ht="12.75">
      <c r="B474" s="473">
        <v>10101023</v>
      </c>
      <c r="C474" s="274" t="s">
        <v>791</v>
      </c>
      <c r="D474" s="620">
        <v>258.72</v>
      </c>
      <c r="E474" s="743"/>
    </row>
    <row r="475" spans="2:5" ht="12.75">
      <c r="B475" s="473">
        <v>10101024</v>
      </c>
      <c r="C475" s="274" t="s">
        <v>791</v>
      </c>
      <c r="D475" s="620">
        <v>258.72</v>
      </c>
      <c r="E475" s="743"/>
    </row>
    <row r="476" spans="2:5" ht="12.75">
      <c r="B476" s="473">
        <v>10101025</v>
      </c>
      <c r="C476" s="274" t="s">
        <v>791</v>
      </c>
      <c r="D476" s="620">
        <v>258.72</v>
      </c>
      <c r="E476" s="743"/>
    </row>
    <row r="477" spans="2:5" ht="12.75">
      <c r="B477" s="473">
        <v>10101026</v>
      </c>
      <c r="C477" s="274" t="s">
        <v>791</v>
      </c>
      <c r="D477" s="620">
        <v>258.72</v>
      </c>
      <c r="E477" s="743"/>
    </row>
    <row r="478" spans="2:5" ht="12.75">
      <c r="B478" s="473">
        <v>10101027</v>
      </c>
      <c r="C478" s="274" t="s">
        <v>791</v>
      </c>
      <c r="D478" s="620">
        <v>258.72</v>
      </c>
      <c r="E478" s="743"/>
    </row>
    <row r="479" spans="2:5" ht="12.75">
      <c r="B479" s="473">
        <v>10101028</v>
      </c>
      <c r="C479" s="274" t="s">
        <v>791</v>
      </c>
      <c r="D479" s="620">
        <v>258.72</v>
      </c>
      <c r="E479" s="743"/>
    </row>
    <row r="480" spans="2:5" ht="12.75">
      <c r="B480" s="473">
        <v>10101029</v>
      </c>
      <c r="C480" s="274" t="s">
        <v>791</v>
      </c>
      <c r="D480" s="620">
        <v>258.72</v>
      </c>
      <c r="E480" s="743"/>
    </row>
    <row r="481" spans="2:5" ht="12.75">
      <c r="B481" s="473">
        <v>10101030</v>
      </c>
      <c r="C481" s="274" t="s">
        <v>791</v>
      </c>
      <c r="D481" s="620">
        <v>258.72</v>
      </c>
      <c r="E481" s="743"/>
    </row>
    <row r="482" spans="2:5" ht="12.75">
      <c r="B482" s="473">
        <v>10101031</v>
      </c>
      <c r="C482" s="274" t="s">
        <v>791</v>
      </c>
      <c r="D482" s="620">
        <v>258.72</v>
      </c>
      <c r="E482" s="743"/>
    </row>
    <row r="483" spans="2:5" ht="12.75">
      <c r="B483" s="473">
        <v>10101032</v>
      </c>
      <c r="C483" s="274" t="s">
        <v>791</v>
      </c>
      <c r="D483" s="620">
        <v>258.72</v>
      </c>
      <c r="E483" s="743"/>
    </row>
    <row r="484" spans="2:5" ht="12.75">
      <c r="B484" s="473">
        <v>10101033</v>
      </c>
      <c r="C484" s="274" t="s">
        <v>791</v>
      </c>
      <c r="D484" s="620">
        <v>258.72</v>
      </c>
      <c r="E484" s="743"/>
    </row>
    <row r="485" spans="2:5" ht="12.75">
      <c r="B485" s="473">
        <v>10101034</v>
      </c>
      <c r="C485" s="274" t="s">
        <v>791</v>
      </c>
      <c r="D485" s="620">
        <v>258.72</v>
      </c>
      <c r="E485" s="743"/>
    </row>
    <row r="486" spans="2:5" ht="12.75">
      <c r="B486" s="473">
        <v>10101035</v>
      </c>
      <c r="C486" s="274" t="s">
        <v>791</v>
      </c>
      <c r="D486" s="620">
        <v>258.72</v>
      </c>
      <c r="E486" s="743"/>
    </row>
    <row r="487" spans="2:5" ht="12.75">
      <c r="B487" s="473">
        <v>10101036</v>
      </c>
      <c r="C487" s="274" t="s">
        <v>791</v>
      </c>
      <c r="D487" s="620">
        <v>258.72</v>
      </c>
      <c r="E487" s="743"/>
    </row>
    <row r="488" spans="2:5" ht="12.75">
      <c r="B488" s="473">
        <v>10101037</v>
      </c>
      <c r="C488" s="274" t="s">
        <v>791</v>
      </c>
      <c r="D488" s="620">
        <v>258.72</v>
      </c>
      <c r="E488" s="743"/>
    </row>
    <row r="489" spans="2:5" ht="12.75">
      <c r="B489" s="473">
        <v>10101038</v>
      </c>
      <c r="C489" s="274" t="s">
        <v>791</v>
      </c>
      <c r="D489" s="620">
        <v>258.72</v>
      </c>
      <c r="E489" s="743"/>
    </row>
    <row r="490" spans="2:5" ht="12.75">
      <c r="B490" s="473">
        <v>10101039</v>
      </c>
      <c r="C490" s="274" t="s">
        <v>791</v>
      </c>
      <c r="D490" s="620">
        <v>258.72</v>
      </c>
      <c r="E490" s="743"/>
    </row>
    <row r="491" spans="2:5" ht="12.75">
      <c r="B491" s="473">
        <v>10101040</v>
      </c>
      <c r="C491" s="274" t="s">
        <v>791</v>
      </c>
      <c r="D491" s="620">
        <v>258.72</v>
      </c>
      <c r="E491" s="743"/>
    </row>
    <row r="492" spans="2:5" ht="12.75">
      <c r="B492" s="473">
        <v>10101041</v>
      </c>
      <c r="C492" s="274" t="s">
        <v>791</v>
      </c>
      <c r="D492" s="620">
        <v>258.72</v>
      </c>
      <c r="E492" s="743"/>
    </row>
    <row r="493" spans="2:5" ht="12.75">
      <c r="B493" s="473">
        <v>10101042</v>
      </c>
      <c r="C493" s="274" t="s">
        <v>791</v>
      </c>
      <c r="D493" s="620">
        <v>258.72</v>
      </c>
      <c r="E493" s="743"/>
    </row>
    <row r="494" spans="2:5" ht="12.75">
      <c r="B494" s="473">
        <v>10101043</v>
      </c>
      <c r="C494" s="274" t="s">
        <v>791</v>
      </c>
      <c r="D494" s="620">
        <v>258.72</v>
      </c>
      <c r="E494" s="743"/>
    </row>
    <row r="495" spans="2:5" ht="12.75">
      <c r="B495" s="473">
        <v>10101044</v>
      </c>
      <c r="C495" s="274" t="s">
        <v>791</v>
      </c>
      <c r="D495" s="620">
        <v>258.72</v>
      </c>
      <c r="E495" s="743"/>
    </row>
    <row r="496" spans="2:5" ht="12.75">
      <c r="B496" s="473">
        <v>10101045</v>
      </c>
      <c r="C496" s="274" t="s">
        <v>791</v>
      </c>
      <c r="D496" s="620">
        <v>258.72</v>
      </c>
      <c r="E496" s="743"/>
    </row>
    <row r="497" spans="2:5" ht="12.75">
      <c r="B497" s="473">
        <v>10101046</v>
      </c>
      <c r="C497" s="274" t="s">
        <v>791</v>
      </c>
      <c r="D497" s="620">
        <v>258.72</v>
      </c>
      <c r="E497" s="743"/>
    </row>
    <row r="498" spans="2:5" ht="12.75">
      <c r="B498" s="473">
        <v>10101047</v>
      </c>
      <c r="C498" s="274" t="s">
        <v>791</v>
      </c>
      <c r="D498" s="620">
        <v>258.72</v>
      </c>
      <c r="E498" s="743"/>
    </row>
    <row r="499" spans="2:5" ht="12.75">
      <c r="B499" s="473">
        <v>10101048</v>
      </c>
      <c r="C499" s="274" t="s">
        <v>791</v>
      </c>
      <c r="D499" s="620">
        <v>258.72</v>
      </c>
      <c r="E499" s="743"/>
    </row>
    <row r="500" spans="2:5" ht="12.75">
      <c r="B500" s="473">
        <v>10101049</v>
      </c>
      <c r="C500" s="274" t="s">
        <v>791</v>
      </c>
      <c r="D500" s="620">
        <v>258.72</v>
      </c>
      <c r="E500" s="743"/>
    </row>
    <row r="501" spans="2:5" ht="12.75">
      <c r="B501" s="473">
        <v>10101050</v>
      </c>
      <c r="C501" s="274" t="s">
        <v>791</v>
      </c>
      <c r="D501" s="620">
        <v>258.72</v>
      </c>
      <c r="E501" s="743"/>
    </row>
    <row r="502" spans="2:5" ht="12.75">
      <c r="B502" s="473">
        <v>10101051</v>
      </c>
      <c r="C502" s="274" t="s">
        <v>791</v>
      </c>
      <c r="D502" s="620">
        <v>258.72</v>
      </c>
      <c r="E502" s="743"/>
    </row>
    <row r="503" spans="2:5" ht="12.75">
      <c r="B503" s="473">
        <v>10101052</v>
      </c>
      <c r="C503" s="274" t="s">
        <v>791</v>
      </c>
      <c r="D503" s="620">
        <v>258.72</v>
      </c>
      <c r="E503" s="743"/>
    </row>
    <row r="504" spans="2:5" ht="12.75">
      <c r="B504" s="473">
        <v>10101053</v>
      </c>
      <c r="C504" s="274" t="s">
        <v>791</v>
      </c>
      <c r="D504" s="620">
        <v>258.72</v>
      </c>
      <c r="E504" s="743"/>
    </row>
    <row r="505" spans="2:5" ht="12.75">
      <c r="B505" s="473">
        <v>10101054</v>
      </c>
      <c r="C505" s="274" t="s">
        <v>791</v>
      </c>
      <c r="D505" s="620">
        <v>258.72</v>
      </c>
      <c r="E505" s="743"/>
    </row>
    <row r="506" spans="2:5" ht="12.75">
      <c r="B506" s="473">
        <v>10101055</v>
      </c>
      <c r="C506" s="274" t="s">
        <v>791</v>
      </c>
      <c r="D506" s="620">
        <v>258.72</v>
      </c>
      <c r="E506" s="743"/>
    </row>
    <row r="507" spans="2:5" ht="12.75">
      <c r="B507" s="473">
        <v>10101056</v>
      </c>
      <c r="C507" s="274" t="s">
        <v>791</v>
      </c>
      <c r="D507" s="620">
        <v>258.72</v>
      </c>
      <c r="E507" s="743"/>
    </row>
    <row r="508" spans="2:5" ht="12.75">
      <c r="B508" s="473">
        <v>10101057</v>
      </c>
      <c r="C508" s="274" t="s">
        <v>791</v>
      </c>
      <c r="D508" s="620">
        <v>258.72</v>
      </c>
      <c r="E508" s="743"/>
    </row>
    <row r="509" spans="2:5" ht="12.75">
      <c r="B509" s="473">
        <v>10101058</v>
      </c>
      <c r="C509" s="274" t="s">
        <v>791</v>
      </c>
      <c r="D509" s="620">
        <v>258.72</v>
      </c>
      <c r="E509" s="743"/>
    </row>
    <row r="510" spans="2:5" ht="12.75">
      <c r="B510" s="473">
        <v>10101059</v>
      </c>
      <c r="C510" s="274" t="s">
        <v>791</v>
      </c>
      <c r="D510" s="620">
        <v>258.72</v>
      </c>
      <c r="E510" s="743"/>
    </row>
    <row r="511" spans="2:5" ht="12.75">
      <c r="B511" s="473">
        <v>10101060</v>
      </c>
      <c r="C511" s="274" t="s">
        <v>791</v>
      </c>
      <c r="D511" s="620">
        <v>258.72</v>
      </c>
      <c r="E511" s="743"/>
    </row>
    <row r="512" spans="2:5" ht="12.75">
      <c r="B512" s="473">
        <v>10101061</v>
      </c>
      <c r="C512" s="274" t="s">
        <v>791</v>
      </c>
      <c r="D512" s="620">
        <v>258.72</v>
      </c>
      <c r="E512" s="743"/>
    </row>
    <row r="513" spans="2:5" ht="12.75">
      <c r="B513" s="473">
        <v>10101062</v>
      </c>
      <c r="C513" s="274" t="s">
        <v>791</v>
      </c>
      <c r="D513" s="620">
        <v>258.72</v>
      </c>
      <c r="E513" s="743"/>
    </row>
    <row r="514" spans="2:5" ht="12.75">
      <c r="B514" s="473">
        <v>10101063</v>
      </c>
      <c r="C514" s="274" t="s">
        <v>791</v>
      </c>
      <c r="D514" s="620">
        <v>258.72</v>
      </c>
      <c r="E514" s="743"/>
    </row>
    <row r="515" spans="2:5" ht="12.75">
      <c r="B515" s="473">
        <v>10101064</v>
      </c>
      <c r="C515" s="274" t="s">
        <v>791</v>
      </c>
      <c r="D515" s="620">
        <v>258.72</v>
      </c>
      <c r="E515" s="743"/>
    </row>
    <row r="516" spans="2:5" ht="12.75">
      <c r="B516" s="473">
        <v>10101065</v>
      </c>
      <c r="C516" s="274" t="s">
        <v>791</v>
      </c>
      <c r="D516" s="620">
        <v>258.72</v>
      </c>
      <c r="E516" s="743"/>
    </row>
    <row r="517" spans="2:5" ht="12.75">
      <c r="B517" s="473">
        <v>10101066</v>
      </c>
      <c r="C517" s="274" t="s">
        <v>791</v>
      </c>
      <c r="D517" s="620">
        <v>258.72</v>
      </c>
      <c r="E517" s="743"/>
    </row>
    <row r="518" spans="2:5" ht="12.75">
      <c r="B518" s="473">
        <v>10101067</v>
      </c>
      <c r="C518" s="274" t="s">
        <v>791</v>
      </c>
      <c r="D518" s="620">
        <v>258.72</v>
      </c>
      <c r="E518" s="743"/>
    </row>
    <row r="519" spans="2:5" ht="12.75">
      <c r="B519" s="473">
        <v>10101068</v>
      </c>
      <c r="C519" s="274" t="s">
        <v>791</v>
      </c>
      <c r="D519" s="620">
        <v>258.72</v>
      </c>
      <c r="E519" s="743"/>
    </row>
    <row r="520" spans="2:5" ht="12.75">
      <c r="B520" s="473">
        <v>10101069</v>
      </c>
      <c r="C520" s="274" t="s">
        <v>791</v>
      </c>
      <c r="D520" s="620">
        <v>258.72</v>
      </c>
      <c r="E520" s="743"/>
    </row>
    <row r="521" spans="2:5" ht="12.75">
      <c r="B521" s="473">
        <v>10101070</v>
      </c>
      <c r="C521" s="274" t="s">
        <v>791</v>
      </c>
      <c r="D521" s="620">
        <v>258.72</v>
      </c>
      <c r="E521" s="743"/>
    </row>
    <row r="522" spans="2:5" ht="12.75">
      <c r="B522" s="473">
        <v>10101071</v>
      </c>
      <c r="C522" s="274" t="s">
        <v>791</v>
      </c>
      <c r="D522" s="620">
        <v>258.72</v>
      </c>
      <c r="E522" s="743"/>
    </row>
    <row r="523" spans="2:5" ht="12.75">
      <c r="B523" s="473">
        <v>10101072</v>
      </c>
      <c r="C523" s="274" t="s">
        <v>791</v>
      </c>
      <c r="D523" s="620">
        <v>258.72</v>
      </c>
      <c r="E523" s="743"/>
    </row>
    <row r="524" spans="2:5" ht="12.75">
      <c r="B524" s="473">
        <v>10101073</v>
      </c>
      <c r="C524" s="274" t="s">
        <v>791</v>
      </c>
      <c r="D524" s="620">
        <v>258.72</v>
      </c>
      <c r="E524" s="743"/>
    </row>
    <row r="525" spans="2:5" ht="12.75">
      <c r="B525" s="473">
        <v>10101074</v>
      </c>
      <c r="C525" s="274" t="s">
        <v>791</v>
      </c>
      <c r="D525" s="620">
        <v>258.72</v>
      </c>
      <c r="E525" s="743"/>
    </row>
    <row r="526" spans="2:5" ht="12.75">
      <c r="B526" s="473">
        <v>10101075</v>
      </c>
      <c r="C526" s="274" t="s">
        <v>791</v>
      </c>
      <c r="D526" s="620">
        <v>258.72</v>
      </c>
      <c r="E526" s="743"/>
    </row>
    <row r="527" spans="2:5" ht="12.75">
      <c r="B527" s="473">
        <v>10101076</v>
      </c>
      <c r="C527" s="274" t="s">
        <v>791</v>
      </c>
      <c r="D527" s="620">
        <v>258.72</v>
      </c>
      <c r="E527" s="743"/>
    </row>
    <row r="528" spans="2:5" ht="12.75">
      <c r="B528" s="473">
        <v>10101077</v>
      </c>
      <c r="C528" s="274" t="s">
        <v>791</v>
      </c>
      <c r="D528" s="620">
        <v>258.72</v>
      </c>
      <c r="E528" s="743"/>
    </row>
    <row r="529" spans="2:5" ht="12.75">
      <c r="B529" s="473">
        <v>10101078</v>
      </c>
      <c r="C529" s="274" t="s">
        <v>791</v>
      </c>
      <c r="D529" s="620">
        <v>258.72</v>
      </c>
      <c r="E529" s="743"/>
    </row>
    <row r="530" spans="2:5" ht="12.75">
      <c r="B530" s="473">
        <v>10101079</v>
      </c>
      <c r="C530" s="274" t="s">
        <v>791</v>
      </c>
      <c r="D530" s="620">
        <v>258.72</v>
      </c>
      <c r="E530" s="743"/>
    </row>
    <row r="531" spans="2:5" ht="12.75">
      <c r="B531" s="473">
        <v>10101080</v>
      </c>
      <c r="C531" s="274" t="s">
        <v>791</v>
      </c>
      <c r="D531" s="620">
        <v>258.72</v>
      </c>
      <c r="E531" s="743"/>
    </row>
    <row r="532" spans="2:5" ht="12.75">
      <c r="B532" s="473">
        <v>10101081</v>
      </c>
      <c r="C532" s="274" t="s">
        <v>791</v>
      </c>
      <c r="D532" s="620">
        <v>258.72</v>
      </c>
      <c r="E532" s="743"/>
    </row>
    <row r="533" spans="2:5" ht="12.75">
      <c r="B533" s="473">
        <v>10101082</v>
      </c>
      <c r="C533" s="274" t="s">
        <v>791</v>
      </c>
      <c r="D533" s="620">
        <v>258.72</v>
      </c>
      <c r="E533" s="743"/>
    </row>
    <row r="534" spans="2:5" ht="12.75">
      <c r="B534" s="473">
        <v>10101083</v>
      </c>
      <c r="C534" s="274" t="s">
        <v>791</v>
      </c>
      <c r="D534" s="620">
        <v>258.72</v>
      </c>
      <c r="E534" s="743"/>
    </row>
    <row r="535" spans="2:5" ht="12.75">
      <c r="B535" s="473">
        <v>10101084</v>
      </c>
      <c r="C535" s="274" t="s">
        <v>791</v>
      </c>
      <c r="D535" s="620">
        <v>258.72</v>
      </c>
      <c r="E535" s="743"/>
    </row>
    <row r="536" spans="2:5" ht="12.75">
      <c r="B536" s="473">
        <v>10101085</v>
      </c>
      <c r="C536" s="274" t="s">
        <v>791</v>
      </c>
      <c r="D536" s="620">
        <v>258.72</v>
      </c>
      <c r="E536" s="743"/>
    </row>
    <row r="537" spans="2:5" ht="12.75">
      <c r="B537" s="473">
        <v>10101086</v>
      </c>
      <c r="C537" s="274" t="s">
        <v>791</v>
      </c>
      <c r="D537" s="620">
        <v>258.72</v>
      </c>
      <c r="E537" s="743"/>
    </row>
    <row r="538" spans="2:5" ht="12.75">
      <c r="B538" s="473">
        <v>10101087</v>
      </c>
      <c r="C538" s="274" t="s">
        <v>791</v>
      </c>
      <c r="D538" s="620">
        <v>258.72</v>
      </c>
      <c r="E538" s="743"/>
    </row>
    <row r="539" spans="2:5" ht="12.75">
      <c r="B539" s="473">
        <v>10101088</v>
      </c>
      <c r="C539" s="274" t="s">
        <v>791</v>
      </c>
      <c r="D539" s="620">
        <v>258.72</v>
      </c>
      <c r="E539" s="743"/>
    </row>
    <row r="540" spans="2:5" ht="12.75">
      <c r="B540" s="473">
        <v>10101089</v>
      </c>
      <c r="C540" s="274" t="s">
        <v>791</v>
      </c>
      <c r="D540" s="620">
        <v>258.72</v>
      </c>
      <c r="E540" s="743"/>
    </row>
    <row r="541" spans="2:5" ht="12.75">
      <c r="B541" s="473">
        <v>10101090</v>
      </c>
      <c r="C541" s="274" t="s">
        <v>791</v>
      </c>
      <c r="D541" s="620">
        <v>258.72</v>
      </c>
      <c r="E541" s="743"/>
    </row>
    <row r="542" spans="2:5" ht="12.75">
      <c r="B542" s="473">
        <v>10101091</v>
      </c>
      <c r="C542" s="274" t="s">
        <v>791</v>
      </c>
      <c r="D542" s="620">
        <v>258.72</v>
      </c>
      <c r="E542" s="743"/>
    </row>
    <row r="543" spans="2:5" ht="12.75">
      <c r="B543" s="473">
        <v>10101092</v>
      </c>
      <c r="C543" s="274" t="s">
        <v>791</v>
      </c>
      <c r="D543" s="620">
        <v>258.72</v>
      </c>
      <c r="E543" s="743"/>
    </row>
    <row r="544" spans="2:5" ht="12.75">
      <c r="B544" s="473">
        <v>10101093</v>
      </c>
      <c r="C544" s="274" t="s">
        <v>791</v>
      </c>
      <c r="D544" s="620">
        <v>258.72</v>
      </c>
      <c r="E544" s="743"/>
    </row>
    <row r="545" spans="2:5" ht="12.75">
      <c r="B545" s="473">
        <v>10101094</v>
      </c>
      <c r="C545" s="274" t="s">
        <v>791</v>
      </c>
      <c r="D545" s="620">
        <v>258.72</v>
      </c>
      <c r="E545" s="743"/>
    </row>
    <row r="546" spans="2:5" ht="12.75">
      <c r="B546" s="473">
        <v>10101095</v>
      </c>
      <c r="C546" s="274" t="s">
        <v>791</v>
      </c>
      <c r="D546" s="620">
        <v>258.72</v>
      </c>
      <c r="E546" s="743"/>
    </row>
    <row r="547" spans="2:5" ht="12.75">
      <c r="B547" s="473">
        <v>10101096</v>
      </c>
      <c r="C547" s="274" t="s">
        <v>791</v>
      </c>
      <c r="D547" s="620">
        <v>258.72</v>
      </c>
      <c r="E547" s="743"/>
    </row>
    <row r="548" spans="2:5" ht="12.75">
      <c r="B548" s="473">
        <v>10101097</v>
      </c>
      <c r="C548" s="274" t="s">
        <v>791</v>
      </c>
      <c r="D548" s="620">
        <v>258.72</v>
      </c>
      <c r="E548" s="743"/>
    </row>
    <row r="549" spans="2:5" ht="12.75">
      <c r="B549" s="473">
        <v>10101098</v>
      </c>
      <c r="C549" s="274" t="s">
        <v>791</v>
      </c>
      <c r="D549" s="620">
        <v>258.72</v>
      </c>
      <c r="E549" s="743"/>
    </row>
    <row r="550" spans="2:5" ht="12.75">
      <c r="B550" s="473">
        <v>10101099</v>
      </c>
      <c r="C550" s="274" t="s">
        <v>791</v>
      </c>
      <c r="D550" s="620">
        <v>258.72</v>
      </c>
      <c r="E550" s="743"/>
    </row>
    <row r="551" spans="2:5" ht="12.75">
      <c r="B551" s="473">
        <v>10101100</v>
      </c>
      <c r="C551" s="274" t="s">
        <v>791</v>
      </c>
      <c r="D551" s="620">
        <v>258.72</v>
      </c>
      <c r="E551" s="743"/>
    </row>
    <row r="552" spans="2:5" ht="12.75">
      <c r="B552" s="473">
        <v>10101101</v>
      </c>
      <c r="C552" s="274" t="s">
        <v>791</v>
      </c>
      <c r="D552" s="620">
        <v>258.72</v>
      </c>
      <c r="E552" s="743"/>
    </row>
    <row r="553" spans="2:5" ht="12.75">
      <c r="B553" s="473">
        <v>10101102</v>
      </c>
      <c r="C553" s="274" t="s">
        <v>791</v>
      </c>
      <c r="D553" s="620">
        <v>258.72</v>
      </c>
      <c r="E553" s="743"/>
    </row>
    <row r="554" spans="2:5" ht="12.75">
      <c r="B554" s="473">
        <v>10101103</v>
      </c>
      <c r="C554" s="274" t="s">
        <v>791</v>
      </c>
      <c r="D554" s="620">
        <v>258.72</v>
      </c>
      <c r="E554" s="743"/>
    </row>
    <row r="555" spans="2:5" ht="12.75">
      <c r="B555" s="473">
        <v>10101104</v>
      </c>
      <c r="C555" s="274" t="s">
        <v>791</v>
      </c>
      <c r="D555" s="620">
        <v>258.72</v>
      </c>
      <c r="E555" s="743"/>
    </row>
    <row r="556" spans="2:5" ht="12.75">
      <c r="B556" s="473">
        <v>10101105</v>
      </c>
      <c r="C556" s="274" t="s">
        <v>791</v>
      </c>
      <c r="D556" s="620">
        <v>258.72</v>
      </c>
      <c r="E556" s="743"/>
    </row>
    <row r="557" spans="2:5" ht="12.75">
      <c r="B557" s="473">
        <v>10101106</v>
      </c>
      <c r="C557" s="274" t="s">
        <v>791</v>
      </c>
      <c r="D557" s="620">
        <v>258.72</v>
      </c>
      <c r="E557" s="743"/>
    </row>
    <row r="558" spans="2:5" ht="12.75">
      <c r="B558" s="473">
        <v>10101107</v>
      </c>
      <c r="C558" s="274" t="s">
        <v>791</v>
      </c>
      <c r="D558" s="620">
        <v>258.72</v>
      </c>
      <c r="E558" s="743"/>
    </row>
    <row r="559" spans="2:5" ht="12.75">
      <c r="B559" s="473">
        <v>10101108</v>
      </c>
      <c r="C559" s="274" t="s">
        <v>791</v>
      </c>
      <c r="D559" s="620">
        <v>258.72</v>
      </c>
      <c r="E559" s="743"/>
    </row>
    <row r="560" spans="2:5" ht="12.75">
      <c r="B560" s="473">
        <v>10101109</v>
      </c>
      <c r="C560" s="274" t="s">
        <v>791</v>
      </c>
      <c r="D560" s="620">
        <v>258.72</v>
      </c>
      <c r="E560" s="743"/>
    </row>
    <row r="561" spans="2:5" ht="12.75">
      <c r="B561" s="473">
        <v>10101110</v>
      </c>
      <c r="C561" s="274" t="s">
        <v>791</v>
      </c>
      <c r="D561" s="620">
        <v>258.72</v>
      </c>
      <c r="E561" s="743"/>
    </row>
    <row r="562" spans="2:5" ht="12.75">
      <c r="B562" s="473">
        <v>10101111</v>
      </c>
      <c r="C562" s="274" t="s">
        <v>791</v>
      </c>
      <c r="D562" s="620">
        <v>258.72</v>
      </c>
      <c r="E562" s="743"/>
    </row>
    <row r="563" spans="2:5" ht="12.75">
      <c r="B563" s="473">
        <v>10101112</v>
      </c>
      <c r="C563" s="274" t="s">
        <v>791</v>
      </c>
      <c r="D563" s="620">
        <v>258.72</v>
      </c>
      <c r="E563" s="743"/>
    </row>
    <row r="564" spans="2:5" ht="12.75">
      <c r="B564" s="473">
        <v>10101113</v>
      </c>
      <c r="C564" s="274" t="s">
        <v>791</v>
      </c>
      <c r="D564" s="620">
        <v>258.72</v>
      </c>
      <c r="E564" s="743"/>
    </row>
    <row r="565" spans="2:5" ht="12.75">
      <c r="B565" s="473">
        <v>10101114</v>
      </c>
      <c r="C565" s="274" t="s">
        <v>791</v>
      </c>
      <c r="D565" s="620">
        <v>258.72</v>
      </c>
      <c r="E565" s="743"/>
    </row>
    <row r="566" spans="2:5" ht="12.75">
      <c r="B566" s="473">
        <v>10101115</v>
      </c>
      <c r="C566" s="274" t="s">
        <v>791</v>
      </c>
      <c r="D566" s="620">
        <v>258.72</v>
      </c>
      <c r="E566" s="743"/>
    </row>
    <row r="567" spans="2:5" ht="12.75">
      <c r="B567" s="473">
        <v>10101116</v>
      </c>
      <c r="C567" s="274" t="s">
        <v>791</v>
      </c>
      <c r="D567" s="620">
        <v>258.72</v>
      </c>
      <c r="E567" s="743"/>
    </row>
    <row r="568" spans="2:5" ht="12.75">
      <c r="B568" s="473">
        <v>10101117</v>
      </c>
      <c r="C568" s="274" t="s">
        <v>791</v>
      </c>
      <c r="D568" s="620">
        <v>258.72</v>
      </c>
      <c r="E568" s="743"/>
    </row>
    <row r="569" spans="2:5" ht="12.75">
      <c r="B569" s="473">
        <v>10101118</v>
      </c>
      <c r="C569" s="274" t="s">
        <v>791</v>
      </c>
      <c r="D569" s="620">
        <v>258.72</v>
      </c>
      <c r="E569" s="743"/>
    </row>
    <row r="570" spans="2:5" ht="12.75">
      <c r="B570" s="473">
        <v>10101119</v>
      </c>
      <c r="C570" s="274" t="s">
        <v>791</v>
      </c>
      <c r="D570" s="620">
        <v>258.72</v>
      </c>
      <c r="E570" s="743"/>
    </row>
    <row r="571" spans="2:5" ht="12.75">
      <c r="B571" s="473">
        <v>10101120</v>
      </c>
      <c r="C571" s="274" t="s">
        <v>791</v>
      </c>
      <c r="D571" s="620">
        <v>258.72</v>
      </c>
      <c r="E571" s="743"/>
    </row>
    <row r="572" spans="2:5" ht="12.75">
      <c r="B572" s="473">
        <v>10101121</v>
      </c>
      <c r="C572" s="274" t="s">
        <v>791</v>
      </c>
      <c r="D572" s="620">
        <v>258.72</v>
      </c>
      <c r="E572" s="743"/>
    </row>
    <row r="573" spans="2:5" ht="12.75">
      <c r="B573" s="473">
        <v>10101122</v>
      </c>
      <c r="C573" s="274" t="s">
        <v>791</v>
      </c>
      <c r="D573" s="620">
        <v>258.72</v>
      </c>
      <c r="E573" s="743"/>
    </row>
    <row r="574" spans="2:5" ht="12.75">
      <c r="B574" s="473">
        <v>10101123</v>
      </c>
      <c r="C574" s="274" t="s">
        <v>791</v>
      </c>
      <c r="D574" s="620">
        <v>258.72</v>
      </c>
      <c r="E574" s="743"/>
    </row>
    <row r="575" spans="2:5" ht="12.75">
      <c r="B575" s="473">
        <v>10101124</v>
      </c>
      <c r="C575" s="274" t="s">
        <v>791</v>
      </c>
      <c r="D575" s="620">
        <v>258.72</v>
      </c>
      <c r="E575" s="743"/>
    </row>
    <row r="576" spans="2:5" ht="12.75">
      <c r="B576" s="473">
        <v>10101125</v>
      </c>
      <c r="C576" s="274" t="s">
        <v>791</v>
      </c>
      <c r="D576" s="620">
        <v>258.72</v>
      </c>
      <c r="E576" s="743"/>
    </row>
    <row r="577" spans="2:5" ht="12.75">
      <c r="B577" s="473">
        <v>10101126</v>
      </c>
      <c r="C577" s="274" t="s">
        <v>791</v>
      </c>
      <c r="D577" s="620">
        <v>258.72</v>
      </c>
      <c r="E577" s="743"/>
    </row>
    <row r="578" spans="2:5" ht="12.75">
      <c r="B578" s="473">
        <v>10101127</v>
      </c>
      <c r="C578" s="274" t="s">
        <v>791</v>
      </c>
      <c r="D578" s="620">
        <v>258.72</v>
      </c>
      <c r="E578" s="743"/>
    </row>
    <row r="579" spans="2:5" ht="12.75">
      <c r="B579" s="473">
        <v>10101129</v>
      </c>
      <c r="C579" s="274" t="s">
        <v>792</v>
      </c>
      <c r="D579" s="625">
        <v>5289.88</v>
      </c>
      <c r="E579" s="743"/>
    </row>
    <row r="580" spans="2:5" ht="12.75">
      <c r="B580" s="473">
        <v>10101130</v>
      </c>
      <c r="C580" s="274" t="s">
        <v>793</v>
      </c>
      <c r="D580" s="620">
        <v>365.61</v>
      </c>
      <c r="E580" s="743"/>
    </row>
    <row r="581" spans="2:5" ht="12.75">
      <c r="B581" s="473">
        <v>10101131</v>
      </c>
      <c r="C581" s="274" t="s">
        <v>793</v>
      </c>
      <c r="D581" s="620">
        <v>365.61</v>
      </c>
      <c r="E581" s="743"/>
    </row>
    <row r="582" spans="2:5" ht="12.75">
      <c r="B582" s="473">
        <v>10101132</v>
      </c>
      <c r="C582" s="274" t="s">
        <v>793</v>
      </c>
      <c r="D582" s="620">
        <v>365.61</v>
      </c>
      <c r="E582" s="743"/>
    </row>
    <row r="583" spans="2:5" ht="12.75">
      <c r="B583" s="473">
        <v>10101133</v>
      </c>
      <c r="C583" s="274" t="s">
        <v>793</v>
      </c>
      <c r="D583" s="620">
        <v>365.61</v>
      </c>
      <c r="E583" s="743"/>
    </row>
    <row r="584" spans="2:5" ht="12.75">
      <c r="B584" s="473">
        <v>10101134</v>
      </c>
      <c r="C584" s="274" t="s">
        <v>793</v>
      </c>
      <c r="D584" s="620">
        <v>365.61</v>
      </c>
      <c r="E584" s="743"/>
    </row>
    <row r="585" spans="2:5" ht="12.75">
      <c r="B585" s="473">
        <v>10101135</v>
      </c>
      <c r="C585" s="274" t="s">
        <v>793</v>
      </c>
      <c r="D585" s="620">
        <v>365.61</v>
      </c>
      <c r="E585" s="743"/>
    </row>
    <row r="586" spans="2:5" ht="12.75">
      <c r="B586" s="473">
        <v>10101136</v>
      </c>
      <c r="C586" s="274" t="s">
        <v>793</v>
      </c>
      <c r="D586" s="620">
        <v>365.61</v>
      </c>
      <c r="E586" s="743"/>
    </row>
    <row r="587" spans="2:5" ht="12.75">
      <c r="B587" s="473">
        <v>10101137</v>
      </c>
      <c r="C587" s="274" t="s">
        <v>793</v>
      </c>
      <c r="D587" s="620">
        <v>365.61</v>
      </c>
      <c r="E587" s="743"/>
    </row>
    <row r="588" spans="2:5" ht="12.75">
      <c r="B588" s="473">
        <v>10101138</v>
      </c>
      <c r="C588" s="274" t="s">
        <v>793</v>
      </c>
      <c r="D588" s="620">
        <v>365.61</v>
      </c>
      <c r="E588" s="743"/>
    </row>
    <row r="589" spans="2:5" ht="12.75">
      <c r="B589" s="473">
        <v>10101139</v>
      </c>
      <c r="C589" s="274" t="s">
        <v>793</v>
      </c>
      <c r="D589" s="620">
        <v>365.61</v>
      </c>
      <c r="E589" s="743"/>
    </row>
    <row r="590" spans="2:5" ht="12.75">
      <c r="B590" s="473">
        <v>10101140</v>
      </c>
      <c r="C590" s="274" t="s">
        <v>793</v>
      </c>
      <c r="D590" s="620">
        <v>365.61</v>
      </c>
      <c r="E590" s="743"/>
    </row>
    <row r="591" spans="2:5" ht="12.75">
      <c r="B591" s="473">
        <v>10101141</v>
      </c>
      <c r="C591" s="274" t="s">
        <v>793</v>
      </c>
      <c r="D591" s="620">
        <v>365.61</v>
      </c>
      <c r="E591" s="743"/>
    </row>
    <row r="592" spans="2:5" ht="12.75">
      <c r="B592" s="473">
        <v>10101142</v>
      </c>
      <c r="C592" s="274" t="s">
        <v>793</v>
      </c>
      <c r="D592" s="620">
        <v>365.61</v>
      </c>
      <c r="E592" s="743"/>
    </row>
    <row r="593" spans="2:5" ht="12.75">
      <c r="B593" s="473">
        <v>10101143</v>
      </c>
      <c r="C593" s="274" t="s">
        <v>793</v>
      </c>
      <c r="D593" s="620">
        <v>365.61</v>
      </c>
      <c r="E593" s="743"/>
    </row>
    <row r="594" spans="2:5" ht="12.75">
      <c r="B594" s="473">
        <v>10101144</v>
      </c>
      <c r="C594" s="274" t="s">
        <v>793</v>
      </c>
      <c r="D594" s="620">
        <v>365.61</v>
      </c>
      <c r="E594" s="743"/>
    </row>
    <row r="595" spans="2:5" ht="12.75">
      <c r="B595" s="473">
        <v>10101145</v>
      </c>
      <c r="C595" s="274" t="s">
        <v>793</v>
      </c>
      <c r="D595" s="620">
        <v>365.61</v>
      </c>
      <c r="E595" s="743"/>
    </row>
    <row r="596" spans="2:5" ht="12.75">
      <c r="B596" s="473">
        <v>10101146</v>
      </c>
      <c r="C596" s="274" t="s">
        <v>793</v>
      </c>
      <c r="D596" s="620">
        <v>365.61</v>
      </c>
      <c r="E596" s="743"/>
    </row>
    <row r="597" spans="2:5" ht="12.75">
      <c r="B597" s="473">
        <v>10101147</v>
      </c>
      <c r="C597" s="274" t="s">
        <v>793</v>
      </c>
      <c r="D597" s="620">
        <v>365.61</v>
      </c>
      <c r="E597" s="743"/>
    </row>
    <row r="598" spans="2:5" ht="12.75">
      <c r="B598" s="473">
        <v>10101148</v>
      </c>
      <c r="C598" s="274" t="s">
        <v>793</v>
      </c>
      <c r="D598" s="620">
        <v>365.61</v>
      </c>
      <c r="E598" s="743"/>
    </row>
    <row r="599" spans="2:5" ht="12.75">
      <c r="B599" s="473">
        <v>10101149</v>
      </c>
      <c r="C599" s="274" t="s">
        <v>793</v>
      </c>
      <c r="D599" s="620">
        <v>365.61</v>
      </c>
      <c r="E599" s="743"/>
    </row>
    <row r="600" spans="2:5" ht="12.75">
      <c r="B600" s="473">
        <v>10101150</v>
      </c>
      <c r="C600" s="274" t="s">
        <v>793</v>
      </c>
      <c r="D600" s="620">
        <v>365.61</v>
      </c>
      <c r="E600" s="743"/>
    </row>
    <row r="601" spans="2:5" ht="12.75">
      <c r="B601" s="473">
        <v>10101151</v>
      </c>
      <c r="C601" s="274" t="s">
        <v>793</v>
      </c>
      <c r="D601" s="620">
        <v>365.61</v>
      </c>
      <c r="E601" s="743"/>
    </row>
    <row r="602" spans="2:5" ht="12.75">
      <c r="B602" s="473">
        <v>10101152</v>
      </c>
      <c r="C602" s="274" t="s">
        <v>793</v>
      </c>
      <c r="D602" s="620">
        <v>365.61</v>
      </c>
      <c r="E602" s="743"/>
    </row>
    <row r="603" spans="2:5" ht="12.75">
      <c r="B603" s="473">
        <v>10101153</v>
      </c>
      <c r="C603" s="274" t="s">
        <v>793</v>
      </c>
      <c r="D603" s="620">
        <v>365.61</v>
      </c>
      <c r="E603" s="743"/>
    </row>
    <row r="604" spans="2:5" ht="12.75">
      <c r="B604" s="473">
        <v>10101154</v>
      </c>
      <c r="C604" s="274" t="s">
        <v>793</v>
      </c>
      <c r="D604" s="620">
        <v>365.61</v>
      </c>
      <c r="E604" s="743"/>
    </row>
    <row r="605" spans="2:5" ht="12.75">
      <c r="B605" s="473">
        <v>10101155</v>
      </c>
      <c r="C605" s="274" t="s">
        <v>793</v>
      </c>
      <c r="D605" s="620">
        <v>365.61</v>
      </c>
      <c r="E605" s="743"/>
    </row>
    <row r="606" spans="2:5" ht="12.75">
      <c r="B606" s="473">
        <v>10101156</v>
      </c>
      <c r="C606" s="274" t="s">
        <v>793</v>
      </c>
      <c r="D606" s="620">
        <v>365.61</v>
      </c>
      <c r="E606" s="743"/>
    </row>
    <row r="607" spans="2:5" ht="12.75">
      <c r="B607" s="473">
        <v>10101157</v>
      </c>
      <c r="C607" s="274" t="s">
        <v>793</v>
      </c>
      <c r="D607" s="620">
        <v>365.61</v>
      </c>
      <c r="E607" s="743"/>
    </row>
    <row r="608" spans="2:5" ht="12.75">
      <c r="B608" s="473">
        <v>10101158</v>
      </c>
      <c r="C608" s="274" t="s">
        <v>793</v>
      </c>
      <c r="D608" s="620">
        <v>365.61</v>
      </c>
      <c r="E608" s="743"/>
    </row>
    <row r="609" spans="2:5" ht="12.75">
      <c r="B609" s="473">
        <v>10101159</v>
      </c>
      <c r="C609" s="274" t="s">
        <v>793</v>
      </c>
      <c r="D609" s="620">
        <v>365.61</v>
      </c>
      <c r="E609" s="743"/>
    </row>
    <row r="610" spans="2:5" ht="12.75">
      <c r="B610" s="473">
        <v>10101160</v>
      </c>
      <c r="C610" s="274" t="s">
        <v>793</v>
      </c>
      <c r="D610" s="620">
        <v>365.61</v>
      </c>
      <c r="E610" s="743"/>
    </row>
    <row r="611" spans="2:5" ht="12.75">
      <c r="B611" s="473">
        <v>10101161</v>
      </c>
      <c r="C611" s="274" t="s">
        <v>793</v>
      </c>
      <c r="D611" s="620">
        <v>365.61</v>
      </c>
      <c r="E611" s="743"/>
    </row>
    <row r="612" spans="2:5" ht="12.75">
      <c r="B612" s="473">
        <v>10101162</v>
      </c>
      <c r="C612" s="274" t="s">
        <v>793</v>
      </c>
      <c r="D612" s="620">
        <v>365.61</v>
      </c>
      <c r="E612" s="743"/>
    </row>
    <row r="613" spans="2:5" ht="12.75">
      <c r="B613" s="473">
        <v>10101163</v>
      </c>
      <c r="C613" s="274" t="s">
        <v>793</v>
      </c>
      <c r="D613" s="620">
        <v>365.61</v>
      </c>
      <c r="E613" s="743"/>
    </row>
    <row r="614" spans="2:5" ht="12.75">
      <c r="B614" s="473">
        <v>10101164</v>
      </c>
      <c r="C614" s="274" t="s">
        <v>793</v>
      </c>
      <c r="D614" s="620">
        <v>365.61</v>
      </c>
      <c r="E614" s="743"/>
    </row>
    <row r="615" spans="2:5" ht="12.75">
      <c r="B615" s="473">
        <v>10101165</v>
      </c>
      <c r="C615" s="274" t="s">
        <v>793</v>
      </c>
      <c r="D615" s="620">
        <v>365.61</v>
      </c>
      <c r="E615" s="743"/>
    </row>
    <row r="616" spans="2:5" ht="12.75">
      <c r="B616" s="473">
        <v>10101166</v>
      </c>
      <c r="C616" s="274" t="s">
        <v>793</v>
      </c>
      <c r="D616" s="620">
        <v>365.61</v>
      </c>
      <c r="E616" s="743"/>
    </row>
    <row r="617" spans="2:5" ht="12.75">
      <c r="B617" s="473">
        <v>10101167</v>
      </c>
      <c r="C617" s="274" t="s">
        <v>793</v>
      </c>
      <c r="D617" s="620">
        <v>365.61</v>
      </c>
      <c r="E617" s="743"/>
    </row>
    <row r="618" spans="2:5" ht="12.75">
      <c r="B618" s="473">
        <v>10101168</v>
      </c>
      <c r="C618" s="274" t="s">
        <v>793</v>
      </c>
      <c r="D618" s="620">
        <v>365.61</v>
      </c>
      <c r="E618" s="743"/>
    </row>
    <row r="619" spans="2:5" ht="12.75">
      <c r="B619" s="473">
        <v>10101169</v>
      </c>
      <c r="C619" s="274" t="s">
        <v>793</v>
      </c>
      <c r="D619" s="620">
        <v>365.61</v>
      </c>
      <c r="E619" s="743"/>
    </row>
    <row r="620" spans="2:5" ht="12.75">
      <c r="B620" s="473">
        <v>10101170</v>
      </c>
      <c r="C620" s="274" t="s">
        <v>794</v>
      </c>
      <c r="D620" s="625">
        <v>28640.21</v>
      </c>
      <c r="E620" s="743"/>
    </row>
    <row r="621" spans="2:5" ht="12.75">
      <c r="B621" s="473">
        <v>10101171</v>
      </c>
      <c r="C621" s="274" t="s">
        <v>794</v>
      </c>
      <c r="D621" s="625">
        <v>28640.21</v>
      </c>
      <c r="E621" s="743"/>
    </row>
    <row r="622" spans="2:5" ht="12.75">
      <c r="B622" s="473">
        <v>10101187</v>
      </c>
      <c r="C622" s="274" t="s">
        <v>795</v>
      </c>
      <c r="D622" s="625">
        <v>1091.01</v>
      </c>
      <c r="E622" s="743"/>
    </row>
    <row r="623" spans="2:5" ht="12.75">
      <c r="B623" s="473">
        <v>10101188</v>
      </c>
      <c r="C623" s="274" t="s">
        <v>795</v>
      </c>
      <c r="D623" s="625">
        <v>1091.01</v>
      </c>
      <c r="E623" s="743"/>
    </row>
    <row r="624" spans="2:5" ht="12.75">
      <c r="B624" s="473">
        <v>10101189</v>
      </c>
      <c r="C624" s="274" t="s">
        <v>795</v>
      </c>
      <c r="D624" s="625">
        <v>1091.01</v>
      </c>
      <c r="E624" s="743"/>
    </row>
    <row r="625" spans="2:5" ht="12.75">
      <c r="B625" s="473">
        <v>10101190</v>
      </c>
      <c r="C625" s="274" t="s">
        <v>795</v>
      </c>
      <c r="D625" s="625">
        <v>1091.01</v>
      </c>
      <c r="E625" s="743"/>
    </row>
    <row r="626" spans="2:5" ht="12.75">
      <c r="B626" s="473">
        <v>10101191</v>
      </c>
      <c r="C626" s="274" t="s">
        <v>795</v>
      </c>
      <c r="D626" s="625">
        <v>1091.01</v>
      </c>
      <c r="E626" s="743"/>
    </row>
    <row r="627" spans="2:5" ht="12.75">
      <c r="B627" s="473">
        <v>10101192</v>
      </c>
      <c r="C627" s="274" t="s">
        <v>795</v>
      </c>
      <c r="D627" s="625">
        <v>1091.01</v>
      </c>
      <c r="E627" s="743"/>
    </row>
    <row r="628" spans="2:5" ht="12.75">
      <c r="B628" s="473">
        <v>10101193</v>
      </c>
      <c r="C628" s="274" t="s">
        <v>795</v>
      </c>
      <c r="D628" s="625">
        <v>1091.01</v>
      </c>
      <c r="E628" s="743"/>
    </row>
    <row r="629" spans="2:5" ht="12.75">
      <c r="B629" s="473">
        <v>10101194</v>
      </c>
      <c r="C629" s="274" t="s">
        <v>795</v>
      </c>
      <c r="D629" s="625">
        <v>1091.01</v>
      </c>
      <c r="E629" s="743"/>
    </row>
    <row r="630" spans="2:5" ht="12.75">
      <c r="B630" s="473">
        <v>10101195</v>
      </c>
      <c r="C630" s="274" t="s">
        <v>795</v>
      </c>
      <c r="D630" s="625">
        <v>1091.01</v>
      </c>
      <c r="E630" s="743"/>
    </row>
    <row r="631" spans="2:5" ht="12.75">
      <c r="B631" s="473">
        <v>10101196</v>
      </c>
      <c r="C631" s="274" t="s">
        <v>795</v>
      </c>
      <c r="D631" s="625">
        <v>1091.01</v>
      </c>
      <c r="E631" s="743"/>
    </row>
    <row r="632" spans="2:5" ht="12.75">
      <c r="B632" s="473">
        <v>10101197</v>
      </c>
      <c r="C632" s="274" t="s">
        <v>795</v>
      </c>
      <c r="D632" s="625">
        <v>1091.01</v>
      </c>
      <c r="E632" s="743"/>
    </row>
    <row r="633" spans="2:5" ht="12.75">
      <c r="B633" s="473">
        <v>10101198</v>
      </c>
      <c r="C633" s="274" t="s">
        <v>795</v>
      </c>
      <c r="D633" s="625">
        <v>1091.01</v>
      </c>
      <c r="E633" s="743"/>
    </row>
    <row r="634" spans="2:5" ht="12.75">
      <c r="B634" s="473">
        <v>10101199</v>
      </c>
      <c r="C634" s="274" t="s">
        <v>795</v>
      </c>
      <c r="D634" s="625">
        <v>1091.01</v>
      </c>
      <c r="E634" s="743"/>
    </row>
    <row r="635" spans="2:5" ht="12.75">
      <c r="B635" s="473">
        <v>10101200</v>
      </c>
      <c r="C635" s="274" t="s">
        <v>795</v>
      </c>
      <c r="D635" s="625">
        <v>1091.01</v>
      </c>
      <c r="E635" s="743"/>
    </row>
    <row r="636" spans="2:5" ht="12.75">
      <c r="B636" s="473">
        <v>10101201</v>
      </c>
      <c r="C636" s="274" t="s">
        <v>795</v>
      </c>
      <c r="D636" s="625">
        <v>1091.01</v>
      </c>
      <c r="E636" s="743"/>
    </row>
    <row r="637" spans="2:5" ht="12.75">
      <c r="B637" s="473">
        <v>10101202</v>
      </c>
      <c r="C637" s="274" t="s">
        <v>795</v>
      </c>
      <c r="D637" s="625">
        <v>1091.01</v>
      </c>
      <c r="E637" s="743"/>
    </row>
    <row r="638" spans="2:5" ht="12.75">
      <c r="B638" s="473">
        <v>10101203</v>
      </c>
      <c r="C638" s="274" t="s">
        <v>795</v>
      </c>
      <c r="D638" s="625">
        <v>1091.01</v>
      </c>
      <c r="E638" s="743"/>
    </row>
    <row r="639" spans="2:5" ht="12.75">
      <c r="B639" s="473">
        <v>10101204</v>
      </c>
      <c r="C639" s="274" t="s">
        <v>795</v>
      </c>
      <c r="D639" s="625">
        <v>1091.01</v>
      </c>
      <c r="E639" s="743"/>
    </row>
    <row r="640" spans="2:5" ht="12.75">
      <c r="B640" s="473">
        <v>10101205</v>
      </c>
      <c r="C640" s="274" t="s">
        <v>795</v>
      </c>
      <c r="D640" s="625">
        <v>1091.01</v>
      </c>
      <c r="E640" s="743"/>
    </row>
    <row r="641" spans="2:5" ht="12.75">
      <c r="B641" s="473">
        <v>10101206</v>
      </c>
      <c r="C641" s="274" t="s">
        <v>795</v>
      </c>
      <c r="D641" s="625">
        <v>1091.01</v>
      </c>
      <c r="E641" s="743"/>
    </row>
    <row r="642" spans="2:5" ht="12.75">
      <c r="B642" s="473">
        <v>10101207</v>
      </c>
      <c r="C642" s="274" t="s">
        <v>786</v>
      </c>
      <c r="D642" s="620">
        <v>448.05</v>
      </c>
      <c r="E642" s="743"/>
    </row>
    <row r="643" spans="2:5" ht="12.75">
      <c r="B643" s="473">
        <v>10101208</v>
      </c>
      <c r="C643" s="274" t="s">
        <v>786</v>
      </c>
      <c r="D643" s="620">
        <v>448.05</v>
      </c>
      <c r="E643" s="743"/>
    </row>
    <row r="644" spans="2:5" ht="12.75">
      <c r="B644" s="473">
        <v>10101209</v>
      </c>
      <c r="C644" s="274" t="s">
        <v>786</v>
      </c>
      <c r="D644" s="620">
        <v>448.05</v>
      </c>
      <c r="E644" s="743"/>
    </row>
    <row r="645" spans="2:5" ht="12.75">
      <c r="B645" s="473">
        <v>10101210</v>
      </c>
      <c r="C645" s="274" t="s">
        <v>786</v>
      </c>
      <c r="D645" s="620">
        <v>448.05</v>
      </c>
      <c r="E645" s="743"/>
    </row>
    <row r="646" spans="2:5" ht="12.75">
      <c r="B646" s="473">
        <v>10101211</v>
      </c>
      <c r="C646" s="274" t="s">
        <v>786</v>
      </c>
      <c r="D646" s="620">
        <v>448.05</v>
      </c>
      <c r="E646" s="743"/>
    </row>
    <row r="647" spans="2:5" ht="12.75">
      <c r="B647" s="473">
        <v>10101212</v>
      </c>
      <c r="C647" s="274" t="s">
        <v>786</v>
      </c>
      <c r="D647" s="620">
        <v>448.05</v>
      </c>
      <c r="E647" s="743"/>
    </row>
    <row r="648" spans="2:5" ht="12.75">
      <c r="B648" s="473">
        <v>10101213</v>
      </c>
      <c r="C648" s="274" t="s">
        <v>786</v>
      </c>
      <c r="D648" s="620">
        <v>448.05</v>
      </c>
      <c r="E648" s="743"/>
    </row>
    <row r="649" spans="2:5" ht="12.75">
      <c r="B649" s="473">
        <v>10101214</v>
      </c>
      <c r="C649" s="274" t="s">
        <v>786</v>
      </c>
      <c r="D649" s="620">
        <v>448.05</v>
      </c>
      <c r="E649" s="743"/>
    </row>
    <row r="650" spans="2:5" ht="12.75">
      <c r="B650" s="473">
        <v>10101215</v>
      </c>
      <c r="C650" s="274" t="s">
        <v>786</v>
      </c>
      <c r="D650" s="620">
        <v>448.05</v>
      </c>
      <c r="E650" s="743"/>
    </row>
    <row r="651" spans="2:5" ht="12.75">
      <c r="B651" s="473">
        <v>10101216</v>
      </c>
      <c r="C651" s="274" t="s">
        <v>786</v>
      </c>
      <c r="D651" s="620">
        <v>448.05</v>
      </c>
      <c r="E651" s="743"/>
    </row>
    <row r="652" spans="2:5" ht="12.75">
      <c r="B652" s="473">
        <v>10101217</v>
      </c>
      <c r="C652" s="274" t="s">
        <v>786</v>
      </c>
      <c r="D652" s="620">
        <v>448.05</v>
      </c>
      <c r="E652" s="743"/>
    </row>
    <row r="653" spans="2:5" ht="12.75">
      <c r="B653" s="473">
        <v>10101218</v>
      </c>
      <c r="C653" s="274" t="s">
        <v>786</v>
      </c>
      <c r="D653" s="620">
        <v>448.05</v>
      </c>
      <c r="E653" s="743"/>
    </row>
    <row r="654" spans="2:5" ht="12.75">
      <c r="B654" s="473">
        <v>10101219</v>
      </c>
      <c r="C654" s="274" t="s">
        <v>786</v>
      </c>
      <c r="D654" s="620">
        <v>448.05</v>
      </c>
      <c r="E654" s="743"/>
    </row>
    <row r="655" spans="2:5" ht="12.75">
      <c r="B655" s="473">
        <v>10101220</v>
      </c>
      <c r="C655" s="274" t="s">
        <v>786</v>
      </c>
      <c r="D655" s="620">
        <v>448.05</v>
      </c>
      <c r="E655" s="743"/>
    </row>
    <row r="656" spans="2:5" ht="12.75">
      <c r="B656" s="473">
        <v>10101221</v>
      </c>
      <c r="C656" s="274" t="s">
        <v>786</v>
      </c>
      <c r="D656" s="620">
        <v>448.05</v>
      </c>
      <c r="E656" s="743"/>
    </row>
    <row r="657" spans="2:5" ht="12.75">
      <c r="B657" s="473">
        <v>10101222</v>
      </c>
      <c r="C657" s="274" t="s">
        <v>786</v>
      </c>
      <c r="D657" s="620">
        <v>448.05</v>
      </c>
      <c r="E657" s="743"/>
    </row>
    <row r="658" spans="2:5" ht="12.75">
      <c r="B658" s="473">
        <v>10101223</v>
      </c>
      <c r="C658" s="274" t="s">
        <v>786</v>
      </c>
      <c r="D658" s="620">
        <v>448.05</v>
      </c>
      <c r="E658" s="743"/>
    </row>
    <row r="659" spans="2:5" ht="12.75">
      <c r="B659" s="473">
        <v>10101224</v>
      </c>
      <c r="C659" s="274" t="s">
        <v>786</v>
      </c>
      <c r="D659" s="620">
        <v>448.05</v>
      </c>
      <c r="E659" s="743"/>
    </row>
    <row r="660" spans="2:5" ht="12.75">
      <c r="B660" s="473">
        <v>10101225</v>
      </c>
      <c r="C660" s="274" t="s">
        <v>786</v>
      </c>
      <c r="D660" s="620">
        <v>448.05</v>
      </c>
      <c r="E660" s="743"/>
    </row>
    <row r="661" spans="2:5" ht="12.75">
      <c r="B661" s="473">
        <v>10101226</v>
      </c>
      <c r="C661" s="274" t="s">
        <v>786</v>
      </c>
      <c r="D661" s="620">
        <v>448.05</v>
      </c>
      <c r="E661" s="743"/>
    </row>
    <row r="662" spans="2:5" ht="12.75">
      <c r="B662" s="473">
        <v>10101227</v>
      </c>
      <c r="C662" s="274" t="s">
        <v>786</v>
      </c>
      <c r="D662" s="620">
        <v>448.05</v>
      </c>
      <c r="E662" s="743"/>
    </row>
    <row r="663" spans="2:5" ht="12.75">
      <c r="B663" s="473">
        <v>10101228</v>
      </c>
      <c r="C663" s="274" t="s">
        <v>786</v>
      </c>
      <c r="D663" s="620">
        <v>448.05</v>
      </c>
      <c r="E663" s="743"/>
    </row>
    <row r="664" spans="2:5" ht="12.75">
      <c r="B664" s="473">
        <v>10101229</v>
      </c>
      <c r="C664" s="274" t="s">
        <v>786</v>
      </c>
      <c r="D664" s="620">
        <v>448.05</v>
      </c>
      <c r="E664" s="743"/>
    </row>
    <row r="665" spans="2:5" ht="12.75">
      <c r="B665" s="473">
        <v>10101230</v>
      </c>
      <c r="C665" s="274" t="s">
        <v>786</v>
      </c>
      <c r="D665" s="620">
        <v>448.05</v>
      </c>
      <c r="E665" s="743"/>
    </row>
    <row r="666" spans="2:5" ht="12.75">
      <c r="B666" s="473">
        <v>10101231</v>
      </c>
      <c r="C666" s="274" t="s">
        <v>786</v>
      </c>
      <c r="D666" s="620">
        <v>448.05</v>
      </c>
      <c r="E666" s="743"/>
    </row>
    <row r="667" spans="2:5" ht="12.75">
      <c r="B667" s="473">
        <v>10101232</v>
      </c>
      <c r="C667" s="274" t="s">
        <v>786</v>
      </c>
      <c r="D667" s="620">
        <v>448.05</v>
      </c>
      <c r="E667" s="743"/>
    </row>
    <row r="668" spans="2:5" ht="12.75">
      <c r="B668" s="473">
        <v>10101233</v>
      </c>
      <c r="C668" s="274" t="s">
        <v>786</v>
      </c>
      <c r="D668" s="620">
        <v>448.05</v>
      </c>
      <c r="E668" s="743"/>
    </row>
    <row r="669" spans="2:5" ht="12.75">
      <c r="B669" s="473">
        <v>10101234</v>
      </c>
      <c r="C669" s="274" t="s">
        <v>786</v>
      </c>
      <c r="D669" s="620">
        <v>448.05</v>
      </c>
      <c r="E669" s="743"/>
    </row>
    <row r="670" spans="2:5" ht="12.75">
      <c r="B670" s="473">
        <v>10101235</v>
      </c>
      <c r="C670" s="274" t="s">
        <v>786</v>
      </c>
      <c r="D670" s="620">
        <v>448.05</v>
      </c>
      <c r="E670" s="743"/>
    </row>
    <row r="671" spans="2:5" ht="12.75">
      <c r="B671" s="473">
        <v>10101236</v>
      </c>
      <c r="C671" s="274" t="s">
        <v>786</v>
      </c>
      <c r="D671" s="620">
        <v>448.05</v>
      </c>
      <c r="E671" s="743"/>
    </row>
    <row r="672" spans="2:5" ht="12.75">
      <c r="B672" s="473">
        <v>10101237</v>
      </c>
      <c r="C672" s="274" t="s">
        <v>786</v>
      </c>
      <c r="D672" s="620">
        <v>448.05</v>
      </c>
      <c r="E672" s="743"/>
    </row>
    <row r="673" spans="2:5" ht="12.75">
      <c r="B673" s="473">
        <v>10101238</v>
      </c>
      <c r="C673" s="274" t="s">
        <v>786</v>
      </c>
      <c r="D673" s="620">
        <v>448.05</v>
      </c>
      <c r="E673" s="743"/>
    </row>
    <row r="674" spans="2:5" ht="12.75">
      <c r="B674" s="473">
        <v>10101239</v>
      </c>
      <c r="C674" s="274" t="s">
        <v>786</v>
      </c>
      <c r="D674" s="620">
        <v>448.05</v>
      </c>
      <c r="E674" s="743"/>
    </row>
    <row r="675" spans="2:5" ht="12.75">
      <c r="B675" s="473">
        <v>10101240</v>
      </c>
      <c r="C675" s="274" t="s">
        <v>786</v>
      </c>
      <c r="D675" s="620">
        <v>448.05</v>
      </c>
      <c r="E675" s="743"/>
    </row>
    <row r="676" spans="2:5" ht="12.75">
      <c r="B676" s="473">
        <v>10101241</v>
      </c>
      <c r="C676" s="274" t="s">
        <v>786</v>
      </c>
      <c r="D676" s="620">
        <v>448.05</v>
      </c>
      <c r="E676" s="743"/>
    </row>
    <row r="677" spans="2:5" ht="12.75">
      <c r="B677" s="473">
        <v>10101242</v>
      </c>
      <c r="C677" s="274" t="s">
        <v>786</v>
      </c>
      <c r="D677" s="620">
        <v>448.05</v>
      </c>
      <c r="E677" s="743"/>
    </row>
    <row r="678" spans="2:5" ht="12.75">
      <c r="B678" s="473">
        <v>10101243</v>
      </c>
      <c r="C678" s="274" t="s">
        <v>786</v>
      </c>
      <c r="D678" s="620">
        <v>448.05</v>
      </c>
      <c r="E678" s="743"/>
    </row>
    <row r="679" spans="2:5" ht="12.75">
      <c r="B679" s="473">
        <v>10101244</v>
      </c>
      <c r="C679" s="274" t="s">
        <v>786</v>
      </c>
      <c r="D679" s="620">
        <v>448.05</v>
      </c>
      <c r="E679" s="743"/>
    </row>
    <row r="680" spans="2:5" ht="12.75">
      <c r="B680" s="473">
        <v>10101245</v>
      </c>
      <c r="C680" s="274" t="s">
        <v>786</v>
      </c>
      <c r="D680" s="620">
        <v>448.05</v>
      </c>
      <c r="E680" s="743"/>
    </row>
    <row r="681" spans="2:5" ht="12.75">
      <c r="B681" s="473">
        <v>10101246</v>
      </c>
      <c r="C681" s="274" t="s">
        <v>786</v>
      </c>
      <c r="D681" s="620">
        <v>448.05</v>
      </c>
      <c r="E681" s="743"/>
    </row>
    <row r="682" spans="2:5" ht="12.75">
      <c r="B682" s="473">
        <v>10101247</v>
      </c>
      <c r="C682" s="274" t="s">
        <v>786</v>
      </c>
      <c r="D682" s="620">
        <v>448.05</v>
      </c>
      <c r="E682" s="743"/>
    </row>
    <row r="683" spans="2:5" ht="12.75">
      <c r="B683" s="473">
        <v>10101248</v>
      </c>
      <c r="C683" s="274" t="s">
        <v>786</v>
      </c>
      <c r="D683" s="620">
        <v>448.05</v>
      </c>
      <c r="E683" s="743"/>
    </row>
    <row r="684" spans="2:5" ht="12.75">
      <c r="B684" s="473">
        <v>10101249</v>
      </c>
      <c r="C684" s="274" t="s">
        <v>786</v>
      </c>
      <c r="D684" s="620">
        <v>448.05</v>
      </c>
      <c r="E684" s="743"/>
    </row>
    <row r="685" spans="2:5" ht="12.75">
      <c r="B685" s="473">
        <v>10101250</v>
      </c>
      <c r="C685" s="274" t="s">
        <v>786</v>
      </c>
      <c r="D685" s="620">
        <v>448.05</v>
      </c>
      <c r="E685" s="743"/>
    </row>
    <row r="686" spans="2:5" ht="12.75">
      <c r="B686" s="473">
        <v>10101251</v>
      </c>
      <c r="C686" s="274" t="s">
        <v>786</v>
      </c>
      <c r="D686" s="620">
        <v>448.05</v>
      </c>
      <c r="E686" s="743"/>
    </row>
    <row r="687" spans="2:5" ht="12.75">
      <c r="B687" s="473">
        <v>10101252</v>
      </c>
      <c r="C687" s="274" t="s">
        <v>786</v>
      </c>
      <c r="D687" s="620">
        <v>448.05</v>
      </c>
      <c r="E687" s="743"/>
    </row>
    <row r="688" spans="2:5" ht="12.75">
      <c r="B688" s="473">
        <v>10101253</v>
      </c>
      <c r="C688" s="274" t="s">
        <v>786</v>
      </c>
      <c r="D688" s="620">
        <v>448.05</v>
      </c>
      <c r="E688" s="743"/>
    </row>
    <row r="689" spans="2:5" ht="12.75">
      <c r="B689" s="473">
        <v>10101254</v>
      </c>
      <c r="C689" s="274" t="s">
        <v>786</v>
      </c>
      <c r="D689" s="620">
        <v>448.05</v>
      </c>
      <c r="E689" s="743"/>
    </row>
    <row r="690" spans="2:5" ht="12.75">
      <c r="B690" s="473">
        <v>10101255</v>
      </c>
      <c r="C690" s="274" t="s">
        <v>786</v>
      </c>
      <c r="D690" s="620">
        <v>448.05</v>
      </c>
      <c r="E690" s="743"/>
    </row>
    <row r="691" spans="2:5" ht="12.75">
      <c r="B691" s="473">
        <v>10101256</v>
      </c>
      <c r="C691" s="274" t="s">
        <v>786</v>
      </c>
      <c r="D691" s="620">
        <v>448.05</v>
      </c>
      <c r="E691" s="743"/>
    </row>
    <row r="692" spans="2:5" ht="12.75">
      <c r="B692" s="473">
        <v>10101257</v>
      </c>
      <c r="C692" s="274" t="s">
        <v>786</v>
      </c>
      <c r="D692" s="620">
        <v>448.05</v>
      </c>
      <c r="E692" s="743"/>
    </row>
    <row r="693" spans="2:5" ht="12.75">
      <c r="B693" s="473">
        <v>10101258</v>
      </c>
      <c r="C693" s="274" t="s">
        <v>786</v>
      </c>
      <c r="D693" s="620">
        <v>448.05</v>
      </c>
      <c r="E693" s="743"/>
    </row>
    <row r="694" spans="2:5" ht="12.75">
      <c r="B694" s="473">
        <v>10101259</v>
      </c>
      <c r="C694" s="274" t="s">
        <v>786</v>
      </c>
      <c r="D694" s="620">
        <v>448.05</v>
      </c>
      <c r="E694" s="743"/>
    </row>
    <row r="695" spans="2:5" ht="12.75">
      <c r="B695" s="473">
        <v>10101260</v>
      </c>
      <c r="C695" s="274" t="s">
        <v>786</v>
      </c>
      <c r="D695" s="620">
        <v>448.05</v>
      </c>
      <c r="E695" s="743"/>
    </row>
    <row r="696" spans="2:5" ht="12.75">
      <c r="B696" s="473">
        <v>10101261</v>
      </c>
      <c r="C696" s="274" t="s">
        <v>786</v>
      </c>
      <c r="D696" s="620">
        <v>448.05</v>
      </c>
      <c r="E696" s="743"/>
    </row>
    <row r="697" spans="2:5" ht="12.75">
      <c r="B697" s="473">
        <v>10101262</v>
      </c>
      <c r="C697" s="274" t="s">
        <v>786</v>
      </c>
      <c r="D697" s="620">
        <v>448.05</v>
      </c>
      <c r="E697" s="743"/>
    </row>
    <row r="698" spans="2:5" ht="12.75">
      <c r="B698" s="473">
        <v>10101263</v>
      </c>
      <c r="C698" s="274" t="s">
        <v>786</v>
      </c>
      <c r="D698" s="620">
        <v>448.05</v>
      </c>
      <c r="E698" s="743"/>
    </row>
    <row r="699" spans="2:5" ht="12.75">
      <c r="B699" s="473">
        <v>10101264</v>
      </c>
      <c r="C699" s="274" t="s">
        <v>786</v>
      </c>
      <c r="D699" s="620">
        <v>448.05</v>
      </c>
      <c r="E699" s="743"/>
    </row>
    <row r="700" spans="2:5" ht="12.75">
      <c r="B700" s="473">
        <v>10101265</v>
      </c>
      <c r="C700" s="274" t="s">
        <v>786</v>
      </c>
      <c r="D700" s="620">
        <v>448.05</v>
      </c>
      <c r="E700" s="743"/>
    </row>
    <row r="701" spans="2:5" ht="12.75">
      <c r="B701" s="473">
        <v>10101266</v>
      </c>
      <c r="C701" s="274" t="s">
        <v>786</v>
      </c>
      <c r="D701" s="620">
        <v>448.05</v>
      </c>
      <c r="E701" s="743"/>
    </row>
    <row r="702" spans="2:5" ht="12.75">
      <c r="B702" s="473">
        <v>10101267</v>
      </c>
      <c r="C702" s="274" t="s">
        <v>786</v>
      </c>
      <c r="D702" s="620">
        <v>448.05</v>
      </c>
      <c r="E702" s="743"/>
    </row>
    <row r="703" spans="2:5" ht="12.75">
      <c r="B703" s="473">
        <v>10101268</v>
      </c>
      <c r="C703" s="274" t="s">
        <v>786</v>
      </c>
      <c r="D703" s="620">
        <v>448.05</v>
      </c>
      <c r="E703" s="743"/>
    </row>
    <row r="704" spans="2:5" ht="12.75">
      <c r="B704" s="473">
        <v>10101269</v>
      </c>
      <c r="C704" s="274" t="s">
        <v>786</v>
      </c>
      <c r="D704" s="620">
        <v>448.05</v>
      </c>
      <c r="E704" s="743"/>
    </row>
    <row r="705" spans="2:5" ht="12.75">
      <c r="B705" s="473">
        <v>10101270</v>
      </c>
      <c r="C705" s="274" t="s">
        <v>786</v>
      </c>
      <c r="D705" s="620">
        <v>448.05</v>
      </c>
      <c r="E705" s="743"/>
    </row>
    <row r="706" spans="2:5" ht="12.75">
      <c r="B706" s="473">
        <v>10101271</v>
      </c>
      <c r="C706" s="274" t="s">
        <v>786</v>
      </c>
      <c r="D706" s="620">
        <v>448.05</v>
      </c>
      <c r="E706" s="743"/>
    </row>
    <row r="707" spans="2:5" ht="12.75">
      <c r="B707" s="473">
        <v>10101272</v>
      </c>
      <c r="C707" s="274" t="s">
        <v>786</v>
      </c>
      <c r="D707" s="620">
        <v>448.05</v>
      </c>
      <c r="E707" s="743"/>
    </row>
    <row r="708" spans="2:5" ht="12.75">
      <c r="B708" s="473">
        <v>10101273</v>
      </c>
      <c r="C708" s="274" t="s">
        <v>786</v>
      </c>
      <c r="D708" s="620">
        <v>448.05</v>
      </c>
      <c r="E708" s="743"/>
    </row>
    <row r="709" spans="2:5" ht="12.75">
      <c r="B709" s="473">
        <v>10101274</v>
      </c>
      <c r="C709" s="274" t="s">
        <v>786</v>
      </c>
      <c r="D709" s="620">
        <v>448.05</v>
      </c>
      <c r="E709" s="743"/>
    </row>
    <row r="710" spans="2:5" ht="12.75">
      <c r="B710" s="473">
        <v>10101275</v>
      </c>
      <c r="C710" s="274" t="s">
        <v>786</v>
      </c>
      <c r="D710" s="620">
        <v>448.05</v>
      </c>
      <c r="E710" s="743"/>
    </row>
    <row r="711" spans="2:5" ht="12.75">
      <c r="B711" s="473">
        <v>10101276</v>
      </c>
      <c r="C711" s="274" t="s">
        <v>786</v>
      </c>
      <c r="D711" s="620">
        <v>448.05</v>
      </c>
      <c r="E711" s="743"/>
    </row>
    <row r="712" spans="2:5" ht="12.75">
      <c r="B712" s="473">
        <v>10101277</v>
      </c>
      <c r="C712" s="274" t="s">
        <v>786</v>
      </c>
      <c r="D712" s="620">
        <v>448.05</v>
      </c>
      <c r="E712" s="743"/>
    </row>
    <row r="713" spans="2:5" ht="12.75">
      <c r="B713" s="473">
        <v>10101278</v>
      </c>
      <c r="C713" s="274" t="s">
        <v>786</v>
      </c>
      <c r="D713" s="620">
        <v>448.05</v>
      </c>
      <c r="E713" s="743"/>
    </row>
    <row r="714" spans="2:5" ht="12.75">
      <c r="B714" s="473">
        <v>10101279</v>
      </c>
      <c r="C714" s="274" t="s">
        <v>786</v>
      </c>
      <c r="D714" s="620">
        <v>448.05</v>
      </c>
      <c r="E714" s="743"/>
    </row>
    <row r="715" spans="2:5" ht="12.75">
      <c r="B715" s="473">
        <v>10101280</v>
      </c>
      <c r="C715" s="274" t="s">
        <v>786</v>
      </c>
      <c r="D715" s="620">
        <v>448.05</v>
      </c>
      <c r="E715" s="743"/>
    </row>
    <row r="716" spans="2:5" ht="12.75">
      <c r="B716" s="473">
        <v>10101281</v>
      </c>
      <c r="C716" s="274" t="s">
        <v>786</v>
      </c>
      <c r="D716" s="620">
        <v>448.05</v>
      </c>
      <c r="E716" s="743"/>
    </row>
    <row r="717" spans="2:5" ht="12.75">
      <c r="B717" s="473">
        <v>10101282</v>
      </c>
      <c r="C717" s="274" t="s">
        <v>786</v>
      </c>
      <c r="D717" s="620">
        <v>448.05</v>
      </c>
      <c r="E717" s="743"/>
    </row>
    <row r="718" spans="2:5" ht="12.75">
      <c r="B718" s="473">
        <v>10101283</v>
      </c>
      <c r="C718" s="274" t="s">
        <v>786</v>
      </c>
      <c r="D718" s="620">
        <v>448.05</v>
      </c>
      <c r="E718" s="743"/>
    </row>
    <row r="719" spans="2:5" ht="12.75">
      <c r="B719" s="473">
        <v>10101284</v>
      </c>
      <c r="C719" s="274" t="s">
        <v>786</v>
      </c>
      <c r="D719" s="620">
        <v>448.05</v>
      </c>
      <c r="E719" s="743"/>
    </row>
    <row r="720" spans="2:5" ht="12.75">
      <c r="B720" s="473">
        <v>10101285</v>
      </c>
      <c r="C720" s="274" t="s">
        <v>786</v>
      </c>
      <c r="D720" s="620">
        <v>448.05</v>
      </c>
      <c r="E720" s="743"/>
    </row>
    <row r="721" spans="2:5" ht="12.75">
      <c r="B721" s="473">
        <v>10101286</v>
      </c>
      <c r="C721" s="274" t="s">
        <v>786</v>
      </c>
      <c r="D721" s="620">
        <v>448.05</v>
      </c>
      <c r="E721" s="743"/>
    </row>
    <row r="722" spans="2:5" ht="12.75">
      <c r="B722" s="473">
        <v>10101287</v>
      </c>
      <c r="C722" s="274" t="s">
        <v>786</v>
      </c>
      <c r="D722" s="620">
        <v>448.05</v>
      </c>
      <c r="E722" s="743"/>
    </row>
    <row r="723" spans="2:5" ht="12.75">
      <c r="B723" s="473">
        <v>10101288</v>
      </c>
      <c r="C723" s="274" t="s">
        <v>786</v>
      </c>
      <c r="D723" s="620">
        <v>448.05</v>
      </c>
      <c r="E723" s="743"/>
    </row>
    <row r="724" spans="2:5" ht="12.75">
      <c r="B724" s="473">
        <v>10101289</v>
      </c>
      <c r="C724" s="274" t="s">
        <v>786</v>
      </c>
      <c r="D724" s="620">
        <v>448.05</v>
      </c>
      <c r="E724" s="743"/>
    </row>
    <row r="725" spans="2:5" ht="12.75">
      <c r="B725" s="473">
        <v>10101290</v>
      </c>
      <c r="C725" s="274" t="s">
        <v>786</v>
      </c>
      <c r="D725" s="620">
        <v>448.05</v>
      </c>
      <c r="E725" s="743"/>
    </row>
    <row r="726" spans="2:5" ht="12.75">
      <c r="B726" s="473">
        <v>10101291</v>
      </c>
      <c r="C726" s="274" t="s">
        <v>786</v>
      </c>
      <c r="D726" s="620">
        <v>448.05</v>
      </c>
      <c r="E726" s="743"/>
    </row>
    <row r="727" spans="2:5" ht="12.75">
      <c r="B727" s="473">
        <v>10101292</v>
      </c>
      <c r="C727" s="274" t="s">
        <v>786</v>
      </c>
      <c r="D727" s="620">
        <v>448.05</v>
      </c>
      <c r="E727" s="743"/>
    </row>
    <row r="728" spans="2:5" ht="12.75">
      <c r="B728" s="473">
        <v>10101293</v>
      </c>
      <c r="C728" s="274" t="s">
        <v>786</v>
      </c>
      <c r="D728" s="620">
        <v>448.05</v>
      </c>
      <c r="E728" s="743"/>
    </row>
    <row r="729" spans="2:5" ht="12.75">
      <c r="B729" s="473">
        <v>10101294</v>
      </c>
      <c r="C729" s="274" t="s">
        <v>786</v>
      </c>
      <c r="D729" s="620">
        <v>448.05</v>
      </c>
      <c r="E729" s="743"/>
    </row>
    <row r="730" spans="2:5" ht="12.75">
      <c r="B730" s="473">
        <v>10101295</v>
      </c>
      <c r="C730" s="274" t="s">
        <v>786</v>
      </c>
      <c r="D730" s="620">
        <v>448.05</v>
      </c>
      <c r="E730" s="743"/>
    </row>
    <row r="731" spans="2:5" ht="12.75">
      <c r="B731" s="473">
        <v>10101296</v>
      </c>
      <c r="C731" s="274" t="s">
        <v>786</v>
      </c>
      <c r="D731" s="620">
        <v>448.05</v>
      </c>
      <c r="E731" s="743"/>
    </row>
    <row r="732" spans="2:5" ht="12.75">
      <c r="B732" s="473">
        <v>10101297</v>
      </c>
      <c r="C732" s="274" t="s">
        <v>786</v>
      </c>
      <c r="D732" s="620">
        <v>448.05</v>
      </c>
      <c r="E732" s="743"/>
    </row>
    <row r="733" spans="2:5" ht="12.75">
      <c r="B733" s="473">
        <v>10101298</v>
      </c>
      <c r="C733" s="274" t="s">
        <v>786</v>
      </c>
      <c r="D733" s="620">
        <v>448.05</v>
      </c>
      <c r="E733" s="743"/>
    </row>
    <row r="734" spans="2:5" ht="12.75">
      <c r="B734" s="473">
        <v>10101299</v>
      </c>
      <c r="C734" s="274" t="s">
        <v>786</v>
      </c>
      <c r="D734" s="620">
        <v>448.05</v>
      </c>
      <c r="E734" s="743"/>
    </row>
    <row r="735" spans="2:5" ht="12.75">
      <c r="B735" s="473">
        <v>10101300</v>
      </c>
      <c r="C735" s="274" t="s">
        <v>786</v>
      </c>
      <c r="D735" s="620">
        <v>448.05</v>
      </c>
      <c r="E735" s="743"/>
    </row>
    <row r="736" spans="2:5" ht="12.75">
      <c r="B736" s="473">
        <v>10101301</v>
      </c>
      <c r="C736" s="274" t="s">
        <v>786</v>
      </c>
      <c r="D736" s="620">
        <v>448.05</v>
      </c>
      <c r="E736" s="743"/>
    </row>
    <row r="737" spans="2:5" ht="12.75">
      <c r="B737" s="473">
        <v>10101302</v>
      </c>
      <c r="C737" s="274" t="s">
        <v>786</v>
      </c>
      <c r="D737" s="620">
        <v>448.05</v>
      </c>
      <c r="E737" s="743"/>
    </row>
    <row r="738" spans="2:5" ht="12.75">
      <c r="B738" s="473">
        <v>10101303</v>
      </c>
      <c r="C738" s="274" t="s">
        <v>786</v>
      </c>
      <c r="D738" s="620">
        <v>448.05</v>
      </c>
      <c r="E738" s="743"/>
    </row>
    <row r="739" spans="2:5" ht="12.75">
      <c r="B739" s="473">
        <v>10101304</v>
      </c>
      <c r="C739" s="274" t="s">
        <v>786</v>
      </c>
      <c r="D739" s="620">
        <v>448.05</v>
      </c>
      <c r="E739" s="743"/>
    </row>
    <row r="740" spans="2:5" ht="12.75">
      <c r="B740" s="473">
        <v>10101305</v>
      </c>
      <c r="C740" s="274" t="s">
        <v>786</v>
      </c>
      <c r="D740" s="620">
        <v>448.05</v>
      </c>
      <c r="E740" s="743"/>
    </row>
    <row r="741" spans="2:5" ht="12.75">
      <c r="B741" s="473">
        <v>10101306</v>
      </c>
      <c r="C741" s="274" t="s">
        <v>791</v>
      </c>
      <c r="D741" s="620">
        <v>342.51</v>
      </c>
      <c r="E741" s="743"/>
    </row>
    <row r="742" spans="2:5" ht="12.75">
      <c r="B742" s="473">
        <v>10101307</v>
      </c>
      <c r="C742" s="274" t="s">
        <v>791</v>
      </c>
      <c r="D742" s="620">
        <v>342.51</v>
      </c>
      <c r="E742" s="743"/>
    </row>
    <row r="743" spans="2:5" ht="12.75">
      <c r="B743" s="473">
        <v>10101308</v>
      </c>
      <c r="C743" s="274" t="s">
        <v>791</v>
      </c>
      <c r="D743" s="620">
        <v>342.51</v>
      </c>
      <c r="E743" s="743"/>
    </row>
    <row r="744" spans="2:5" ht="12.75">
      <c r="B744" s="473">
        <v>10101309</v>
      </c>
      <c r="C744" s="274" t="s">
        <v>791</v>
      </c>
      <c r="D744" s="620">
        <v>342.51</v>
      </c>
      <c r="E744" s="743"/>
    </row>
    <row r="745" spans="2:5" ht="12.75">
      <c r="B745" s="473">
        <v>10101310</v>
      </c>
      <c r="C745" s="274" t="s">
        <v>791</v>
      </c>
      <c r="D745" s="620">
        <v>342.51</v>
      </c>
      <c r="E745" s="743"/>
    </row>
    <row r="746" spans="2:5" ht="12.75">
      <c r="B746" s="473">
        <v>10101311</v>
      </c>
      <c r="C746" s="274" t="s">
        <v>791</v>
      </c>
      <c r="D746" s="620">
        <v>342.51</v>
      </c>
      <c r="E746" s="743"/>
    </row>
    <row r="747" spans="2:5" ht="12.75">
      <c r="B747" s="473">
        <v>10101312</v>
      </c>
      <c r="C747" s="274" t="s">
        <v>791</v>
      </c>
      <c r="D747" s="620">
        <v>342.51</v>
      </c>
      <c r="E747" s="743"/>
    </row>
    <row r="748" spans="2:5" ht="12.75">
      <c r="B748" s="473">
        <v>10101313</v>
      </c>
      <c r="C748" s="274" t="s">
        <v>791</v>
      </c>
      <c r="D748" s="620">
        <v>342.51</v>
      </c>
      <c r="E748" s="743"/>
    </row>
    <row r="749" spans="2:5" ht="12.75">
      <c r="B749" s="473">
        <v>10101314</v>
      </c>
      <c r="C749" s="274" t="s">
        <v>791</v>
      </c>
      <c r="D749" s="620">
        <v>342.51</v>
      </c>
      <c r="E749" s="743"/>
    </row>
    <row r="750" spans="2:5" ht="12.75">
      <c r="B750" s="473">
        <v>10101315</v>
      </c>
      <c r="C750" s="274" t="s">
        <v>791</v>
      </c>
      <c r="D750" s="620">
        <v>342.51</v>
      </c>
      <c r="E750" s="743"/>
    </row>
    <row r="751" spans="2:5" ht="12.75">
      <c r="B751" s="473">
        <v>10101316</v>
      </c>
      <c r="C751" s="274" t="s">
        <v>791</v>
      </c>
      <c r="D751" s="620">
        <v>342.51</v>
      </c>
      <c r="E751" s="743"/>
    </row>
    <row r="752" spans="2:5" ht="12.75">
      <c r="B752" s="473">
        <v>10101317</v>
      </c>
      <c r="C752" s="274" t="s">
        <v>791</v>
      </c>
      <c r="D752" s="620">
        <v>342.51</v>
      </c>
      <c r="E752" s="743"/>
    </row>
    <row r="753" spans="2:5" ht="12.75">
      <c r="B753" s="473">
        <v>10101318</v>
      </c>
      <c r="C753" s="274" t="s">
        <v>791</v>
      </c>
      <c r="D753" s="620">
        <v>342.51</v>
      </c>
      <c r="E753" s="743"/>
    </row>
    <row r="754" spans="2:5" ht="12.75">
      <c r="B754" s="473">
        <v>10101319</v>
      </c>
      <c r="C754" s="274" t="s">
        <v>791</v>
      </c>
      <c r="D754" s="620">
        <v>342.51</v>
      </c>
      <c r="E754" s="743"/>
    </row>
    <row r="755" spans="2:5" ht="12.75">
      <c r="B755" s="473">
        <v>10101320</v>
      </c>
      <c r="C755" s="274" t="s">
        <v>791</v>
      </c>
      <c r="D755" s="620">
        <v>342.51</v>
      </c>
      <c r="E755" s="743"/>
    </row>
    <row r="756" spans="2:5" ht="12.75">
      <c r="B756" s="473">
        <v>10101321</v>
      </c>
      <c r="C756" s="274" t="s">
        <v>791</v>
      </c>
      <c r="D756" s="620">
        <v>342.51</v>
      </c>
      <c r="E756" s="743"/>
    </row>
    <row r="757" spans="2:5" ht="12.75">
      <c r="B757" s="473">
        <v>10101322</v>
      </c>
      <c r="C757" s="274" t="s">
        <v>791</v>
      </c>
      <c r="D757" s="620">
        <v>342.51</v>
      </c>
      <c r="E757" s="743"/>
    </row>
    <row r="758" spans="2:5" ht="12.75">
      <c r="B758" s="473">
        <v>10101323</v>
      </c>
      <c r="C758" s="274" t="s">
        <v>791</v>
      </c>
      <c r="D758" s="620">
        <v>342.51</v>
      </c>
      <c r="E758" s="743"/>
    </row>
    <row r="759" spans="2:5" ht="12.75">
      <c r="B759" s="473">
        <v>10101324</v>
      </c>
      <c r="C759" s="274" t="s">
        <v>791</v>
      </c>
      <c r="D759" s="620">
        <v>342.51</v>
      </c>
      <c r="E759" s="743"/>
    </row>
    <row r="760" spans="2:5" ht="12.75">
      <c r="B760" s="473">
        <v>10101325</v>
      </c>
      <c r="C760" s="274" t="s">
        <v>791</v>
      </c>
      <c r="D760" s="620">
        <v>342.51</v>
      </c>
      <c r="E760" s="743"/>
    </row>
    <row r="761" spans="2:5" ht="12.75">
      <c r="B761" s="473">
        <v>10101326</v>
      </c>
      <c r="C761" s="274" t="s">
        <v>791</v>
      </c>
      <c r="D761" s="620">
        <v>342.51</v>
      </c>
      <c r="E761" s="743"/>
    </row>
    <row r="762" spans="2:5" ht="12.75">
      <c r="B762" s="473">
        <v>10101327</v>
      </c>
      <c r="C762" s="274" t="s">
        <v>791</v>
      </c>
      <c r="D762" s="620">
        <v>342.51</v>
      </c>
      <c r="E762" s="743"/>
    </row>
    <row r="763" spans="2:5" ht="12.75">
      <c r="B763" s="473">
        <v>10101328</v>
      </c>
      <c r="C763" s="274" t="s">
        <v>791</v>
      </c>
      <c r="D763" s="620">
        <v>342.51</v>
      </c>
      <c r="E763" s="743"/>
    </row>
    <row r="764" spans="2:5" ht="12.75">
      <c r="B764" s="473">
        <v>10101329</v>
      </c>
      <c r="C764" s="274" t="s">
        <v>791</v>
      </c>
      <c r="D764" s="620">
        <v>342.51</v>
      </c>
      <c r="E764" s="743"/>
    </row>
    <row r="765" spans="2:5" ht="12.75">
      <c r="B765" s="473">
        <v>10101330</v>
      </c>
      <c r="C765" s="274" t="s">
        <v>791</v>
      </c>
      <c r="D765" s="620">
        <v>342.51</v>
      </c>
      <c r="E765" s="743"/>
    </row>
    <row r="766" spans="2:5" ht="12.75">
      <c r="B766" s="473">
        <v>10101331</v>
      </c>
      <c r="C766" s="274" t="s">
        <v>791</v>
      </c>
      <c r="D766" s="620">
        <v>342.51</v>
      </c>
      <c r="E766" s="743"/>
    </row>
    <row r="767" spans="2:5" ht="12.75">
      <c r="B767" s="473">
        <v>10101332</v>
      </c>
      <c r="C767" s="274" t="s">
        <v>791</v>
      </c>
      <c r="D767" s="620">
        <v>342.51</v>
      </c>
      <c r="E767" s="743"/>
    </row>
    <row r="768" spans="2:5" ht="12.75">
      <c r="B768" s="473">
        <v>10101333</v>
      </c>
      <c r="C768" s="274" t="s">
        <v>791</v>
      </c>
      <c r="D768" s="620">
        <v>342.51</v>
      </c>
      <c r="E768" s="743"/>
    </row>
    <row r="769" spans="2:5" ht="12.75">
      <c r="B769" s="473">
        <v>10101334</v>
      </c>
      <c r="C769" s="274" t="s">
        <v>791</v>
      </c>
      <c r="D769" s="620">
        <v>342.51</v>
      </c>
      <c r="E769" s="743"/>
    </row>
    <row r="770" spans="2:5" ht="12.75">
      <c r="B770" s="473">
        <v>10101335</v>
      </c>
      <c r="C770" s="274" t="s">
        <v>791</v>
      </c>
      <c r="D770" s="620">
        <v>342.51</v>
      </c>
      <c r="E770" s="743"/>
    </row>
    <row r="771" spans="2:5" ht="12.75">
      <c r="B771" s="473">
        <v>10101336</v>
      </c>
      <c r="C771" s="274" t="s">
        <v>791</v>
      </c>
      <c r="D771" s="620">
        <v>342.51</v>
      </c>
      <c r="E771" s="743"/>
    </row>
    <row r="772" spans="2:5" ht="12.75">
      <c r="B772" s="473">
        <v>10101337</v>
      </c>
      <c r="C772" s="274" t="s">
        <v>791</v>
      </c>
      <c r="D772" s="620">
        <v>342.51</v>
      </c>
      <c r="E772" s="743"/>
    </row>
    <row r="773" spans="2:5" ht="12.75">
      <c r="B773" s="473">
        <v>10101338</v>
      </c>
      <c r="C773" s="274" t="s">
        <v>791</v>
      </c>
      <c r="D773" s="620">
        <v>342.51</v>
      </c>
      <c r="E773" s="743"/>
    </row>
    <row r="774" spans="2:5" ht="12.75">
      <c r="B774" s="473">
        <v>10101339</v>
      </c>
      <c r="C774" s="274" t="s">
        <v>791</v>
      </c>
      <c r="D774" s="620">
        <v>342.51</v>
      </c>
      <c r="E774" s="743"/>
    </row>
    <row r="775" spans="2:5" ht="12.75">
      <c r="B775" s="473">
        <v>10101340</v>
      </c>
      <c r="C775" s="274" t="s">
        <v>791</v>
      </c>
      <c r="D775" s="620">
        <v>342.51</v>
      </c>
      <c r="E775" s="743"/>
    </row>
    <row r="776" spans="2:5" ht="12.75">
      <c r="B776" s="473">
        <v>10101341</v>
      </c>
      <c r="C776" s="274" t="s">
        <v>791</v>
      </c>
      <c r="D776" s="620">
        <v>342.51</v>
      </c>
      <c r="E776" s="743"/>
    </row>
    <row r="777" spans="2:5" ht="12.75">
      <c r="B777" s="473">
        <v>10101342</v>
      </c>
      <c r="C777" s="274" t="s">
        <v>791</v>
      </c>
      <c r="D777" s="620">
        <v>342.51</v>
      </c>
      <c r="E777" s="743"/>
    </row>
    <row r="778" spans="2:5" ht="12.75">
      <c r="B778" s="473">
        <v>10101343</v>
      </c>
      <c r="C778" s="274" t="s">
        <v>791</v>
      </c>
      <c r="D778" s="620">
        <v>342.51</v>
      </c>
      <c r="E778" s="743"/>
    </row>
    <row r="779" spans="2:5" ht="12.75">
      <c r="B779" s="473">
        <v>10101344</v>
      </c>
      <c r="C779" s="274" t="s">
        <v>791</v>
      </c>
      <c r="D779" s="620">
        <v>342.51</v>
      </c>
      <c r="E779" s="743"/>
    </row>
    <row r="780" spans="2:5" ht="12.75">
      <c r="B780" s="473">
        <v>10101345</v>
      </c>
      <c r="C780" s="274" t="s">
        <v>791</v>
      </c>
      <c r="D780" s="620">
        <v>342.51</v>
      </c>
      <c r="E780" s="743"/>
    </row>
    <row r="781" spans="2:5" ht="12.75">
      <c r="B781" s="473">
        <v>10101346</v>
      </c>
      <c r="C781" s="274" t="s">
        <v>791</v>
      </c>
      <c r="D781" s="620">
        <v>342.51</v>
      </c>
      <c r="E781" s="743"/>
    </row>
    <row r="782" spans="2:5" ht="12.75">
      <c r="B782" s="473">
        <v>10101347</v>
      </c>
      <c r="C782" s="274" t="s">
        <v>791</v>
      </c>
      <c r="D782" s="620">
        <v>342.51</v>
      </c>
      <c r="E782" s="743"/>
    </row>
    <row r="783" spans="2:5" ht="12.75">
      <c r="B783" s="473">
        <v>10101348</v>
      </c>
      <c r="C783" s="274" t="s">
        <v>791</v>
      </c>
      <c r="D783" s="620">
        <v>342.51</v>
      </c>
      <c r="E783" s="743"/>
    </row>
    <row r="784" spans="2:5" ht="12.75">
      <c r="B784" s="473">
        <v>10101349</v>
      </c>
      <c r="C784" s="274" t="s">
        <v>791</v>
      </c>
      <c r="D784" s="620">
        <v>342.51</v>
      </c>
      <c r="E784" s="743"/>
    </row>
    <row r="785" spans="2:5" ht="12.75">
      <c r="B785" s="473">
        <v>10101350</v>
      </c>
      <c r="C785" s="274" t="s">
        <v>791</v>
      </c>
      <c r="D785" s="620">
        <v>342.51</v>
      </c>
      <c r="E785" s="743"/>
    </row>
    <row r="786" spans="2:5" ht="12.75">
      <c r="B786" s="473">
        <v>10101351</v>
      </c>
      <c r="C786" s="274" t="s">
        <v>791</v>
      </c>
      <c r="D786" s="620">
        <v>342.51</v>
      </c>
      <c r="E786" s="743"/>
    </row>
    <row r="787" spans="2:5" ht="12.75">
      <c r="B787" s="473">
        <v>10101352</v>
      </c>
      <c r="C787" s="274" t="s">
        <v>791</v>
      </c>
      <c r="D787" s="620">
        <v>342.51</v>
      </c>
      <c r="E787" s="743"/>
    </row>
    <row r="788" spans="2:5" ht="12.75">
      <c r="B788" s="473">
        <v>10101353</v>
      </c>
      <c r="C788" s="274" t="s">
        <v>791</v>
      </c>
      <c r="D788" s="620">
        <v>342.51</v>
      </c>
      <c r="E788" s="743"/>
    </row>
    <row r="789" spans="2:5" ht="12.75">
      <c r="B789" s="473">
        <v>10101354</v>
      </c>
      <c r="C789" s="274" t="s">
        <v>791</v>
      </c>
      <c r="D789" s="620">
        <v>342.51</v>
      </c>
      <c r="E789" s="743"/>
    </row>
    <row r="790" spans="2:5" ht="12.75">
      <c r="B790" s="473">
        <v>10101355</v>
      </c>
      <c r="C790" s="274" t="s">
        <v>791</v>
      </c>
      <c r="D790" s="620">
        <v>342.51</v>
      </c>
      <c r="E790" s="743"/>
    </row>
    <row r="791" spans="2:5" ht="12.75">
      <c r="B791" s="473">
        <v>10101356</v>
      </c>
      <c r="C791" s="274" t="s">
        <v>791</v>
      </c>
      <c r="D791" s="620">
        <v>342.51</v>
      </c>
      <c r="E791" s="743"/>
    </row>
    <row r="792" spans="2:5" ht="12.75">
      <c r="B792" s="473">
        <v>10101357</v>
      </c>
      <c r="C792" s="274" t="s">
        <v>791</v>
      </c>
      <c r="D792" s="620">
        <v>342.51</v>
      </c>
      <c r="E792" s="743"/>
    </row>
    <row r="793" spans="2:5" ht="12.75">
      <c r="B793" s="473">
        <v>10101358</v>
      </c>
      <c r="C793" s="274" t="s">
        <v>791</v>
      </c>
      <c r="D793" s="620">
        <v>342.51</v>
      </c>
      <c r="E793" s="743"/>
    </row>
    <row r="794" spans="2:5" ht="12.75">
      <c r="B794" s="473">
        <v>10101359</v>
      </c>
      <c r="C794" s="274" t="s">
        <v>791</v>
      </c>
      <c r="D794" s="620">
        <v>342.51</v>
      </c>
      <c r="E794" s="743"/>
    </row>
    <row r="795" spans="2:5" ht="12.75">
      <c r="B795" s="473">
        <v>10101360</v>
      </c>
      <c r="C795" s="274" t="s">
        <v>791</v>
      </c>
      <c r="D795" s="620">
        <v>342.51</v>
      </c>
      <c r="E795" s="743"/>
    </row>
    <row r="796" spans="2:5" ht="12.75">
      <c r="B796" s="473">
        <v>10101361</v>
      </c>
      <c r="C796" s="274" t="s">
        <v>791</v>
      </c>
      <c r="D796" s="620">
        <v>342.51</v>
      </c>
      <c r="E796" s="743"/>
    </row>
    <row r="797" spans="2:5" ht="12.75">
      <c r="B797" s="473">
        <v>10101362</v>
      </c>
      <c r="C797" s="274" t="s">
        <v>791</v>
      </c>
      <c r="D797" s="620">
        <v>342.51</v>
      </c>
      <c r="E797" s="743"/>
    </row>
    <row r="798" spans="2:5" ht="12.75">
      <c r="B798" s="473">
        <v>10101363</v>
      </c>
      <c r="C798" s="274" t="s">
        <v>791</v>
      </c>
      <c r="D798" s="620">
        <v>342.51</v>
      </c>
      <c r="E798" s="743"/>
    </row>
    <row r="799" spans="2:5" ht="12.75">
      <c r="B799" s="473">
        <v>10101364</v>
      </c>
      <c r="C799" s="274" t="s">
        <v>791</v>
      </c>
      <c r="D799" s="620">
        <v>342.51</v>
      </c>
      <c r="E799" s="743"/>
    </row>
    <row r="800" spans="2:5" ht="12.75">
      <c r="B800" s="473">
        <v>10101365</v>
      </c>
      <c r="C800" s="274" t="s">
        <v>791</v>
      </c>
      <c r="D800" s="620">
        <v>342.51</v>
      </c>
      <c r="E800" s="743"/>
    </row>
    <row r="801" spans="2:5" ht="12.75">
      <c r="B801" s="473">
        <v>10101366</v>
      </c>
      <c r="C801" s="274" t="s">
        <v>791</v>
      </c>
      <c r="D801" s="620">
        <v>342.51</v>
      </c>
      <c r="E801" s="743"/>
    </row>
    <row r="802" spans="2:5" ht="12.75">
      <c r="B802" s="473">
        <v>10101367</v>
      </c>
      <c r="C802" s="274" t="s">
        <v>791</v>
      </c>
      <c r="D802" s="620">
        <v>342.51</v>
      </c>
      <c r="E802" s="743"/>
    </row>
    <row r="803" spans="2:5" ht="12.75">
      <c r="B803" s="473">
        <v>10101368</v>
      </c>
      <c r="C803" s="274" t="s">
        <v>791</v>
      </c>
      <c r="D803" s="620">
        <v>342.51</v>
      </c>
      <c r="E803" s="743"/>
    </row>
    <row r="804" spans="2:5" ht="12.75">
      <c r="B804" s="473">
        <v>10101369</v>
      </c>
      <c r="C804" s="274" t="s">
        <v>791</v>
      </c>
      <c r="D804" s="620">
        <v>342.51</v>
      </c>
      <c r="E804" s="743"/>
    </row>
    <row r="805" spans="2:5" ht="12.75">
      <c r="B805" s="473">
        <v>10101370</v>
      </c>
      <c r="C805" s="274" t="s">
        <v>791</v>
      </c>
      <c r="D805" s="620">
        <v>342.51</v>
      </c>
      <c r="E805" s="743"/>
    </row>
    <row r="806" spans="2:5" ht="12.75">
      <c r="B806" s="473">
        <v>10101371</v>
      </c>
      <c r="C806" s="274" t="s">
        <v>791</v>
      </c>
      <c r="D806" s="620">
        <v>342.51</v>
      </c>
      <c r="E806" s="743"/>
    </row>
    <row r="807" spans="2:5" ht="12.75">
      <c r="B807" s="473">
        <v>10101372</v>
      </c>
      <c r="C807" s="274" t="s">
        <v>791</v>
      </c>
      <c r="D807" s="620">
        <v>342.51</v>
      </c>
      <c r="E807" s="743"/>
    </row>
    <row r="808" spans="2:5" ht="12.75">
      <c r="B808" s="473">
        <v>10101373</v>
      </c>
      <c r="C808" s="274" t="s">
        <v>791</v>
      </c>
      <c r="D808" s="620">
        <v>342.51</v>
      </c>
      <c r="E808" s="743"/>
    </row>
    <row r="809" spans="2:5" ht="12.75">
      <c r="B809" s="473">
        <v>10101374</v>
      </c>
      <c r="C809" s="274" t="s">
        <v>791</v>
      </c>
      <c r="D809" s="620">
        <v>342.51</v>
      </c>
      <c r="E809" s="743"/>
    </row>
    <row r="810" spans="2:5" ht="12.75">
      <c r="B810" s="473">
        <v>10101375</v>
      </c>
      <c r="C810" s="274" t="s">
        <v>791</v>
      </c>
      <c r="D810" s="620">
        <v>342.51</v>
      </c>
      <c r="E810" s="743"/>
    </row>
    <row r="811" spans="2:5" ht="12.75">
      <c r="B811" s="473">
        <v>10101376</v>
      </c>
      <c r="C811" s="274" t="s">
        <v>791</v>
      </c>
      <c r="D811" s="620">
        <v>342.51</v>
      </c>
      <c r="E811" s="743"/>
    </row>
    <row r="812" spans="2:5" ht="12.75">
      <c r="B812" s="473">
        <v>10101377</v>
      </c>
      <c r="C812" s="274" t="s">
        <v>791</v>
      </c>
      <c r="D812" s="620">
        <v>342.51</v>
      </c>
      <c r="E812" s="743"/>
    </row>
    <row r="813" spans="2:5" ht="12.75">
      <c r="B813" s="473">
        <v>10101378</v>
      </c>
      <c r="C813" s="274" t="s">
        <v>791</v>
      </c>
      <c r="D813" s="620">
        <v>342.51</v>
      </c>
      <c r="E813" s="743"/>
    </row>
    <row r="814" spans="2:5" ht="12.75">
      <c r="B814" s="473">
        <v>10101379</v>
      </c>
      <c r="C814" s="274" t="s">
        <v>791</v>
      </c>
      <c r="D814" s="620">
        <v>342.51</v>
      </c>
      <c r="E814" s="743"/>
    </row>
    <row r="815" spans="2:5" ht="12.75">
      <c r="B815" s="473">
        <v>10101380</v>
      </c>
      <c r="C815" s="274" t="s">
        <v>791</v>
      </c>
      <c r="D815" s="620">
        <v>342.51</v>
      </c>
      <c r="E815" s="743"/>
    </row>
    <row r="816" spans="2:5" ht="12.75">
      <c r="B816" s="473">
        <v>10101381</v>
      </c>
      <c r="C816" s="274" t="s">
        <v>791</v>
      </c>
      <c r="D816" s="620">
        <v>342.51</v>
      </c>
      <c r="E816" s="743"/>
    </row>
    <row r="817" spans="2:5" ht="12.75">
      <c r="B817" s="473">
        <v>10101382</v>
      </c>
      <c r="C817" s="274" t="s">
        <v>791</v>
      </c>
      <c r="D817" s="620">
        <v>342.51</v>
      </c>
      <c r="E817" s="743"/>
    </row>
    <row r="818" spans="2:5" ht="12.75">
      <c r="B818" s="473">
        <v>10101383</v>
      </c>
      <c r="C818" s="274" t="s">
        <v>791</v>
      </c>
      <c r="D818" s="620">
        <v>342.51</v>
      </c>
      <c r="E818" s="743"/>
    </row>
    <row r="819" spans="2:5" ht="12.75">
      <c r="B819" s="473">
        <v>10101384</v>
      </c>
      <c r="C819" s="274" t="s">
        <v>791</v>
      </c>
      <c r="D819" s="620">
        <v>342.51</v>
      </c>
      <c r="E819" s="743"/>
    </row>
    <row r="820" spans="2:5" ht="12.75">
      <c r="B820" s="473">
        <v>10101385</v>
      </c>
      <c r="C820" s="274" t="s">
        <v>791</v>
      </c>
      <c r="D820" s="620">
        <v>342.51</v>
      </c>
      <c r="E820" s="743"/>
    </row>
    <row r="821" spans="2:5" ht="12.75">
      <c r="B821" s="473">
        <v>10101386</v>
      </c>
      <c r="C821" s="274" t="s">
        <v>791</v>
      </c>
      <c r="D821" s="620">
        <v>342.51</v>
      </c>
      <c r="E821" s="743"/>
    </row>
    <row r="822" spans="2:5" ht="12.75">
      <c r="B822" s="473">
        <v>10101387</v>
      </c>
      <c r="C822" s="274" t="s">
        <v>791</v>
      </c>
      <c r="D822" s="620">
        <v>342.51</v>
      </c>
      <c r="E822" s="743"/>
    </row>
    <row r="823" spans="2:5" ht="12.75">
      <c r="B823" s="473">
        <v>10101388</v>
      </c>
      <c r="C823" s="274" t="s">
        <v>791</v>
      </c>
      <c r="D823" s="620">
        <v>342.51</v>
      </c>
      <c r="E823" s="743"/>
    </row>
    <row r="824" spans="2:5" ht="12.75">
      <c r="B824" s="473">
        <v>10101389</v>
      </c>
      <c r="C824" s="274" t="s">
        <v>791</v>
      </c>
      <c r="D824" s="620">
        <v>342.51</v>
      </c>
      <c r="E824" s="743"/>
    </row>
    <row r="825" spans="2:5" ht="12.75">
      <c r="B825" s="473">
        <v>10101390</v>
      </c>
      <c r="C825" s="274" t="s">
        <v>791</v>
      </c>
      <c r="D825" s="620">
        <v>342.51</v>
      </c>
      <c r="E825" s="743"/>
    </row>
    <row r="826" spans="2:5" ht="12.75">
      <c r="B826" s="473">
        <v>10101391</v>
      </c>
      <c r="C826" s="274" t="s">
        <v>791</v>
      </c>
      <c r="D826" s="620">
        <v>342.51</v>
      </c>
      <c r="E826" s="743"/>
    </row>
    <row r="827" spans="2:5" ht="12.75">
      <c r="B827" s="473">
        <v>10101392</v>
      </c>
      <c r="C827" s="274" t="s">
        <v>791</v>
      </c>
      <c r="D827" s="620">
        <v>342.51</v>
      </c>
      <c r="E827" s="743"/>
    </row>
    <row r="828" spans="2:5" ht="12.75">
      <c r="B828" s="473">
        <v>10101393</v>
      </c>
      <c r="C828" s="274" t="s">
        <v>791</v>
      </c>
      <c r="D828" s="620">
        <v>342.51</v>
      </c>
      <c r="E828" s="743"/>
    </row>
    <row r="829" spans="2:5" ht="12.75">
      <c r="B829" s="473">
        <v>10101394</v>
      </c>
      <c r="C829" s="274" t="s">
        <v>791</v>
      </c>
      <c r="D829" s="620">
        <v>342.51</v>
      </c>
      <c r="E829" s="743"/>
    </row>
    <row r="830" spans="2:5" ht="12.75">
      <c r="B830" s="473">
        <v>10101395</v>
      </c>
      <c r="C830" s="274" t="s">
        <v>791</v>
      </c>
      <c r="D830" s="620">
        <v>342.51</v>
      </c>
      <c r="E830" s="743"/>
    </row>
    <row r="831" spans="2:5" ht="12.75">
      <c r="B831" s="473">
        <v>10101396</v>
      </c>
      <c r="C831" s="274" t="s">
        <v>791</v>
      </c>
      <c r="D831" s="620">
        <v>342.51</v>
      </c>
      <c r="E831" s="743"/>
    </row>
    <row r="832" spans="2:5" ht="12.75">
      <c r="B832" s="473">
        <v>10101397</v>
      </c>
      <c r="C832" s="274" t="s">
        <v>791</v>
      </c>
      <c r="D832" s="620">
        <v>342.51</v>
      </c>
      <c r="E832" s="743"/>
    </row>
    <row r="833" spans="2:5" ht="12.75">
      <c r="B833" s="473">
        <v>10101398</v>
      </c>
      <c r="C833" s="274" t="s">
        <v>791</v>
      </c>
      <c r="D833" s="620">
        <v>342.51</v>
      </c>
      <c r="E833" s="743"/>
    </row>
    <row r="834" spans="2:5" ht="12.75">
      <c r="B834" s="473">
        <v>10101399</v>
      </c>
      <c r="C834" s="274" t="s">
        <v>791</v>
      </c>
      <c r="D834" s="620">
        <v>342.51</v>
      </c>
      <c r="E834" s="743"/>
    </row>
    <row r="835" spans="2:5" ht="12.75">
      <c r="B835" s="473">
        <v>10101400</v>
      </c>
      <c r="C835" s="274" t="s">
        <v>791</v>
      </c>
      <c r="D835" s="620">
        <v>342.51</v>
      </c>
      <c r="E835" s="743"/>
    </row>
    <row r="836" spans="2:5" ht="12.75">
      <c r="B836" s="473">
        <v>10101401</v>
      </c>
      <c r="C836" s="274" t="s">
        <v>791</v>
      </c>
      <c r="D836" s="620">
        <v>342.51</v>
      </c>
      <c r="E836" s="743"/>
    </row>
    <row r="837" spans="2:5" ht="12.75">
      <c r="B837" s="473">
        <v>10101402</v>
      </c>
      <c r="C837" s="274" t="s">
        <v>791</v>
      </c>
      <c r="D837" s="620">
        <v>342.51</v>
      </c>
      <c r="E837" s="743"/>
    </row>
    <row r="838" spans="2:5" ht="12.75">
      <c r="B838" s="473">
        <v>10101403</v>
      </c>
      <c r="C838" s="274" t="s">
        <v>791</v>
      </c>
      <c r="D838" s="620">
        <v>342.51</v>
      </c>
      <c r="E838" s="743"/>
    </row>
    <row r="839" spans="2:5" ht="12.75">
      <c r="B839" s="473">
        <v>10101404</v>
      </c>
      <c r="C839" s="274" t="s">
        <v>791</v>
      </c>
      <c r="D839" s="620">
        <v>342.51</v>
      </c>
      <c r="E839" s="743"/>
    </row>
    <row r="840" spans="2:5" ht="12.75">
      <c r="B840" s="473">
        <v>10101405</v>
      </c>
      <c r="C840" s="274" t="s">
        <v>786</v>
      </c>
      <c r="D840" s="620">
        <v>448.05</v>
      </c>
      <c r="E840" s="743"/>
    </row>
    <row r="841" spans="2:5" ht="12.75">
      <c r="B841" s="473">
        <v>10101406</v>
      </c>
      <c r="C841" s="274" t="s">
        <v>786</v>
      </c>
      <c r="D841" s="620">
        <v>448.05</v>
      </c>
      <c r="E841" s="743"/>
    </row>
    <row r="842" spans="2:5" ht="12.75">
      <c r="B842" s="473">
        <v>10101407</v>
      </c>
      <c r="C842" s="274" t="s">
        <v>786</v>
      </c>
      <c r="D842" s="620">
        <v>448.05</v>
      </c>
      <c r="E842" s="743"/>
    </row>
    <row r="843" spans="2:5" ht="12.75">
      <c r="B843" s="473">
        <v>10101408</v>
      </c>
      <c r="C843" s="274" t="s">
        <v>786</v>
      </c>
      <c r="D843" s="620">
        <v>448.05</v>
      </c>
      <c r="E843" s="743"/>
    </row>
    <row r="844" spans="2:5" ht="12.75">
      <c r="B844" s="473">
        <v>10101409</v>
      </c>
      <c r="C844" s="274" t="s">
        <v>786</v>
      </c>
      <c r="D844" s="620">
        <v>448.05</v>
      </c>
      <c r="E844" s="743"/>
    </row>
    <row r="845" spans="2:5" ht="12.75">
      <c r="B845" s="473">
        <v>10101410</v>
      </c>
      <c r="C845" s="274" t="s">
        <v>786</v>
      </c>
      <c r="D845" s="620">
        <v>448.05</v>
      </c>
      <c r="E845" s="743"/>
    </row>
    <row r="846" spans="2:5" ht="12.75">
      <c r="B846" s="473">
        <v>10101411</v>
      </c>
      <c r="C846" s="274" t="s">
        <v>786</v>
      </c>
      <c r="D846" s="620">
        <v>448.05</v>
      </c>
      <c r="E846" s="743"/>
    </row>
    <row r="847" spans="2:5" ht="12.75">
      <c r="B847" s="473">
        <v>10101412</v>
      </c>
      <c r="C847" s="274" t="s">
        <v>786</v>
      </c>
      <c r="D847" s="620">
        <v>448.05</v>
      </c>
      <c r="E847" s="743"/>
    </row>
    <row r="848" spans="2:5" ht="12.75">
      <c r="B848" s="473">
        <v>10101413</v>
      </c>
      <c r="C848" s="274" t="s">
        <v>786</v>
      </c>
      <c r="D848" s="620">
        <v>448.05</v>
      </c>
      <c r="E848" s="743"/>
    </row>
    <row r="849" spans="2:5" ht="12.75">
      <c r="B849" s="473">
        <v>10101414</v>
      </c>
      <c r="C849" s="274" t="s">
        <v>786</v>
      </c>
      <c r="D849" s="620">
        <v>448.05</v>
      </c>
      <c r="E849" s="743"/>
    </row>
    <row r="850" spans="2:5" ht="12.75">
      <c r="B850" s="473">
        <v>10101415</v>
      </c>
      <c r="C850" s="274" t="s">
        <v>786</v>
      </c>
      <c r="D850" s="620">
        <v>448.05</v>
      </c>
      <c r="E850" s="743"/>
    </row>
    <row r="851" spans="2:5" ht="12.75">
      <c r="B851" s="473">
        <v>10101416</v>
      </c>
      <c r="C851" s="274" t="s">
        <v>786</v>
      </c>
      <c r="D851" s="620">
        <v>448.05</v>
      </c>
      <c r="E851" s="743"/>
    </row>
    <row r="852" spans="2:5" ht="12.75">
      <c r="B852" s="473">
        <v>10101417</v>
      </c>
      <c r="C852" s="274" t="s">
        <v>786</v>
      </c>
      <c r="D852" s="620">
        <v>448.05</v>
      </c>
      <c r="E852" s="743"/>
    </row>
    <row r="853" spans="2:5" ht="12.75">
      <c r="B853" s="473">
        <v>10101418</v>
      </c>
      <c r="C853" s="274" t="s">
        <v>786</v>
      </c>
      <c r="D853" s="620">
        <v>448.05</v>
      </c>
      <c r="E853" s="743"/>
    </row>
    <row r="854" spans="2:5" ht="12.75">
      <c r="B854" s="473">
        <v>10101419</v>
      </c>
      <c r="C854" s="274" t="s">
        <v>786</v>
      </c>
      <c r="D854" s="620">
        <v>448.05</v>
      </c>
      <c r="E854" s="743"/>
    </row>
    <row r="855" spans="2:5" ht="12.75">
      <c r="B855" s="473">
        <v>10101420</v>
      </c>
      <c r="C855" s="274" t="s">
        <v>786</v>
      </c>
      <c r="D855" s="620">
        <v>448.05</v>
      </c>
      <c r="E855" s="743"/>
    </row>
    <row r="856" spans="2:5" ht="12.75">
      <c r="B856" s="473">
        <v>10101421</v>
      </c>
      <c r="C856" s="274" t="s">
        <v>786</v>
      </c>
      <c r="D856" s="620">
        <v>448.05</v>
      </c>
      <c r="E856" s="743"/>
    </row>
    <row r="857" spans="2:5" ht="12.75">
      <c r="B857" s="473">
        <v>10101422</v>
      </c>
      <c r="C857" s="274" t="s">
        <v>786</v>
      </c>
      <c r="D857" s="620">
        <v>448.05</v>
      </c>
      <c r="E857" s="743"/>
    </row>
    <row r="858" spans="2:5" ht="12.75">
      <c r="B858" s="473">
        <v>10101423</v>
      </c>
      <c r="C858" s="274" t="s">
        <v>786</v>
      </c>
      <c r="D858" s="620">
        <v>448.05</v>
      </c>
      <c r="E858" s="743"/>
    </row>
    <row r="859" spans="2:5" ht="12.75">
      <c r="B859" s="473">
        <v>10101424</v>
      </c>
      <c r="C859" s="274" t="s">
        <v>786</v>
      </c>
      <c r="D859" s="620">
        <v>448.05</v>
      </c>
      <c r="E859" s="743"/>
    </row>
    <row r="860" spans="2:5" ht="12.75">
      <c r="B860" s="473">
        <v>10101425</v>
      </c>
      <c r="C860" s="274" t="s">
        <v>786</v>
      </c>
      <c r="D860" s="620">
        <v>448.05</v>
      </c>
      <c r="E860" s="743"/>
    </row>
    <row r="861" spans="2:5" ht="12.75">
      <c r="B861" s="473">
        <v>10101426</v>
      </c>
      <c r="C861" s="274" t="s">
        <v>786</v>
      </c>
      <c r="D861" s="620">
        <v>448.05</v>
      </c>
      <c r="E861" s="743"/>
    </row>
    <row r="862" spans="2:5" ht="12.75">
      <c r="B862" s="473">
        <v>10101427</v>
      </c>
      <c r="C862" s="274" t="s">
        <v>786</v>
      </c>
      <c r="D862" s="620">
        <v>448.05</v>
      </c>
      <c r="E862" s="743"/>
    </row>
    <row r="863" spans="2:5" ht="12.75">
      <c r="B863" s="473">
        <v>10101428</v>
      </c>
      <c r="C863" s="274" t="s">
        <v>786</v>
      </c>
      <c r="D863" s="620">
        <v>448.05</v>
      </c>
      <c r="E863" s="743"/>
    </row>
    <row r="864" spans="2:5" ht="12.75">
      <c r="B864" s="473">
        <v>10101429</v>
      </c>
      <c r="C864" s="274" t="s">
        <v>786</v>
      </c>
      <c r="D864" s="620">
        <v>448.05</v>
      </c>
      <c r="E864" s="743"/>
    </row>
    <row r="865" spans="2:5" ht="12.75">
      <c r="B865" s="473">
        <v>10101430</v>
      </c>
      <c r="C865" s="274" t="s">
        <v>786</v>
      </c>
      <c r="D865" s="620">
        <v>448.05</v>
      </c>
      <c r="E865" s="743"/>
    </row>
    <row r="866" spans="2:5" ht="12.75">
      <c r="B866" s="473">
        <v>10101431</v>
      </c>
      <c r="C866" s="274" t="s">
        <v>786</v>
      </c>
      <c r="D866" s="620">
        <v>448.05</v>
      </c>
      <c r="E866" s="743"/>
    </row>
    <row r="867" spans="2:5" ht="12.75">
      <c r="B867" s="473">
        <v>10101432</v>
      </c>
      <c r="C867" s="274" t="s">
        <v>786</v>
      </c>
      <c r="D867" s="620">
        <v>448.05</v>
      </c>
      <c r="E867" s="743"/>
    </row>
    <row r="868" spans="2:5" ht="12.75">
      <c r="B868" s="473">
        <v>10101433</v>
      </c>
      <c r="C868" s="274" t="s">
        <v>786</v>
      </c>
      <c r="D868" s="620">
        <v>448.05</v>
      </c>
      <c r="E868" s="743"/>
    </row>
    <row r="869" spans="2:5" ht="12.75">
      <c r="B869" s="473">
        <v>10101434</v>
      </c>
      <c r="C869" s="274" t="s">
        <v>786</v>
      </c>
      <c r="D869" s="620">
        <v>448.05</v>
      </c>
      <c r="E869" s="743"/>
    </row>
    <row r="870" spans="2:5" ht="12.75">
      <c r="B870" s="473">
        <v>10101435</v>
      </c>
      <c r="C870" s="274" t="s">
        <v>786</v>
      </c>
      <c r="D870" s="620">
        <v>448.05</v>
      </c>
      <c r="E870" s="743"/>
    </row>
    <row r="871" spans="2:5" ht="12.75">
      <c r="B871" s="473">
        <v>10101436</v>
      </c>
      <c r="C871" s="274" t="s">
        <v>786</v>
      </c>
      <c r="D871" s="620">
        <v>448.05</v>
      </c>
      <c r="E871" s="743"/>
    </row>
    <row r="872" spans="2:5" ht="12.75">
      <c r="B872" s="473">
        <v>10101437</v>
      </c>
      <c r="C872" s="274" t="s">
        <v>786</v>
      </c>
      <c r="D872" s="620">
        <v>448.05</v>
      </c>
      <c r="E872" s="743"/>
    </row>
    <row r="873" spans="2:5" ht="12.75">
      <c r="B873" s="473">
        <v>10101438</v>
      </c>
      <c r="C873" s="274" t="s">
        <v>786</v>
      </c>
      <c r="D873" s="620">
        <v>448.05</v>
      </c>
      <c r="E873" s="743"/>
    </row>
    <row r="874" spans="2:5" ht="12.75">
      <c r="B874" s="473">
        <v>10101439</v>
      </c>
      <c r="C874" s="274" t="s">
        <v>786</v>
      </c>
      <c r="D874" s="620">
        <v>448.05</v>
      </c>
      <c r="E874" s="743"/>
    </row>
    <row r="875" spans="2:5" ht="12.75">
      <c r="B875" s="473">
        <v>10101440</v>
      </c>
      <c r="C875" s="274" t="s">
        <v>786</v>
      </c>
      <c r="D875" s="620">
        <v>448.05</v>
      </c>
      <c r="E875" s="743"/>
    </row>
    <row r="876" spans="2:5" ht="12.75">
      <c r="B876" s="473">
        <v>10101441</v>
      </c>
      <c r="C876" s="274" t="s">
        <v>786</v>
      </c>
      <c r="D876" s="620">
        <v>448.05</v>
      </c>
      <c r="E876" s="743"/>
    </row>
    <row r="877" spans="2:5" ht="12.75">
      <c r="B877" s="473">
        <v>10101442</v>
      </c>
      <c r="C877" s="274" t="s">
        <v>786</v>
      </c>
      <c r="D877" s="620">
        <v>448.05</v>
      </c>
      <c r="E877" s="743"/>
    </row>
    <row r="878" spans="2:5" ht="12.75">
      <c r="B878" s="473">
        <v>10101443</v>
      </c>
      <c r="C878" s="274" t="s">
        <v>786</v>
      </c>
      <c r="D878" s="620">
        <v>448.05</v>
      </c>
      <c r="E878" s="743"/>
    </row>
    <row r="879" spans="2:5" ht="12.75">
      <c r="B879" s="473">
        <v>10101444</v>
      </c>
      <c r="C879" s="274" t="s">
        <v>786</v>
      </c>
      <c r="D879" s="620">
        <v>448.05</v>
      </c>
      <c r="E879" s="743"/>
    </row>
    <row r="880" spans="2:5" ht="12.75">
      <c r="B880" s="473">
        <v>10101445</v>
      </c>
      <c r="C880" s="274" t="s">
        <v>786</v>
      </c>
      <c r="D880" s="620">
        <v>448.05</v>
      </c>
      <c r="E880" s="743"/>
    </row>
    <row r="881" spans="2:5" ht="12.75">
      <c r="B881" s="473">
        <v>10101446</v>
      </c>
      <c r="C881" s="274" t="s">
        <v>786</v>
      </c>
      <c r="D881" s="620">
        <v>448.05</v>
      </c>
      <c r="E881" s="743"/>
    </row>
    <row r="882" spans="2:5" ht="12.75">
      <c r="B882" s="473">
        <v>10101447</v>
      </c>
      <c r="C882" s="274" t="s">
        <v>786</v>
      </c>
      <c r="D882" s="620">
        <v>448.05</v>
      </c>
      <c r="E882" s="743"/>
    </row>
    <row r="883" spans="2:5" ht="12.75">
      <c r="B883" s="473">
        <v>10101448</v>
      </c>
      <c r="C883" s="274" t="s">
        <v>786</v>
      </c>
      <c r="D883" s="620">
        <v>448.05</v>
      </c>
      <c r="E883" s="743"/>
    </row>
    <row r="884" spans="2:5" ht="12.75">
      <c r="B884" s="473">
        <v>10101449</v>
      </c>
      <c r="C884" s="274" t="s">
        <v>786</v>
      </c>
      <c r="D884" s="620">
        <v>448.05</v>
      </c>
      <c r="E884" s="743"/>
    </row>
    <row r="885" spans="2:5" ht="12.75">
      <c r="B885" s="473">
        <v>10101450</v>
      </c>
      <c r="C885" s="274" t="s">
        <v>786</v>
      </c>
      <c r="D885" s="620">
        <v>448.05</v>
      </c>
      <c r="E885" s="743"/>
    </row>
    <row r="886" spans="2:5" ht="12.75">
      <c r="B886" s="473">
        <v>10101451</v>
      </c>
      <c r="C886" s="274" t="s">
        <v>786</v>
      </c>
      <c r="D886" s="620">
        <v>448.05</v>
      </c>
      <c r="E886" s="743"/>
    </row>
    <row r="887" spans="2:5" ht="12.75">
      <c r="B887" s="473">
        <v>10101452</v>
      </c>
      <c r="C887" s="274" t="s">
        <v>786</v>
      </c>
      <c r="D887" s="620">
        <v>448.05</v>
      </c>
      <c r="E887" s="743"/>
    </row>
    <row r="888" spans="2:5" ht="12.75">
      <c r="B888" s="473">
        <v>10101453</v>
      </c>
      <c r="C888" s="274" t="s">
        <v>786</v>
      </c>
      <c r="D888" s="620">
        <v>448.05</v>
      </c>
      <c r="E888" s="743"/>
    </row>
    <row r="889" spans="2:5" ht="12.75">
      <c r="B889" s="473">
        <v>10101454</v>
      </c>
      <c r="C889" s="274" t="s">
        <v>786</v>
      </c>
      <c r="D889" s="620">
        <v>448.05</v>
      </c>
      <c r="E889" s="743"/>
    </row>
    <row r="890" spans="2:5" ht="12.75">
      <c r="B890" s="473">
        <v>10101455</v>
      </c>
      <c r="C890" s="274" t="s">
        <v>786</v>
      </c>
      <c r="D890" s="620">
        <v>448.05</v>
      </c>
      <c r="E890" s="743"/>
    </row>
    <row r="891" spans="2:5" ht="12.75">
      <c r="B891" s="473">
        <v>10101456</v>
      </c>
      <c r="C891" s="274" t="s">
        <v>786</v>
      </c>
      <c r="D891" s="620">
        <v>448.05</v>
      </c>
      <c r="E891" s="743"/>
    </row>
    <row r="892" spans="2:5" ht="12.75">
      <c r="B892" s="473">
        <v>10101457</v>
      </c>
      <c r="C892" s="274" t="s">
        <v>786</v>
      </c>
      <c r="D892" s="620">
        <v>448.05</v>
      </c>
      <c r="E892" s="743"/>
    </row>
    <row r="893" spans="2:5" ht="12.75">
      <c r="B893" s="473">
        <v>10101458</v>
      </c>
      <c r="C893" s="274" t="s">
        <v>786</v>
      </c>
      <c r="D893" s="620">
        <v>448.05</v>
      </c>
      <c r="E893" s="743"/>
    </row>
    <row r="894" spans="2:5" ht="12.75">
      <c r="B894" s="473">
        <v>10101459</v>
      </c>
      <c r="C894" s="274" t="s">
        <v>786</v>
      </c>
      <c r="D894" s="620">
        <v>448.05</v>
      </c>
      <c r="E894" s="743"/>
    </row>
    <row r="895" spans="2:5" ht="12.75">
      <c r="B895" s="473">
        <v>10101460</v>
      </c>
      <c r="C895" s="274" t="s">
        <v>786</v>
      </c>
      <c r="D895" s="620">
        <v>448.05</v>
      </c>
      <c r="E895" s="743"/>
    </row>
    <row r="896" spans="2:5" ht="12.75">
      <c r="B896" s="473">
        <v>10101461</v>
      </c>
      <c r="C896" s="274" t="s">
        <v>786</v>
      </c>
      <c r="D896" s="620">
        <v>448.05</v>
      </c>
      <c r="E896" s="743"/>
    </row>
    <row r="897" spans="2:5" ht="12.75">
      <c r="B897" s="473">
        <v>10101462</v>
      </c>
      <c r="C897" s="274" t="s">
        <v>786</v>
      </c>
      <c r="D897" s="620">
        <v>448.05</v>
      </c>
      <c r="E897" s="743"/>
    </row>
    <row r="898" spans="2:5" ht="12.75">
      <c r="B898" s="473">
        <v>10101463</v>
      </c>
      <c r="C898" s="274" t="s">
        <v>786</v>
      </c>
      <c r="D898" s="620">
        <v>448.05</v>
      </c>
      <c r="E898" s="743"/>
    </row>
    <row r="899" spans="2:5" ht="12.75">
      <c r="B899" s="473">
        <v>10101464</v>
      </c>
      <c r="C899" s="274" t="s">
        <v>786</v>
      </c>
      <c r="D899" s="620">
        <v>448.05</v>
      </c>
      <c r="E899" s="743"/>
    </row>
    <row r="900" spans="2:5" ht="12.75">
      <c r="B900" s="473">
        <v>10101465</v>
      </c>
      <c r="C900" s="274" t="s">
        <v>786</v>
      </c>
      <c r="D900" s="620">
        <v>448.05</v>
      </c>
      <c r="E900" s="743"/>
    </row>
    <row r="901" spans="2:5" ht="12.75">
      <c r="B901" s="473">
        <v>10101466</v>
      </c>
      <c r="C901" s="274" t="s">
        <v>786</v>
      </c>
      <c r="D901" s="620">
        <v>448.05</v>
      </c>
      <c r="E901" s="743"/>
    </row>
    <row r="902" spans="2:5" ht="12.75">
      <c r="B902" s="473">
        <v>10101467</v>
      </c>
      <c r="C902" s="274" t="s">
        <v>786</v>
      </c>
      <c r="D902" s="620">
        <v>448.05</v>
      </c>
      <c r="E902" s="743"/>
    </row>
    <row r="903" spans="2:5" ht="12.75">
      <c r="B903" s="473">
        <v>10101468</v>
      </c>
      <c r="C903" s="274" t="s">
        <v>786</v>
      </c>
      <c r="D903" s="620">
        <v>448.05</v>
      </c>
      <c r="E903" s="743"/>
    </row>
    <row r="904" spans="2:5" ht="12.75">
      <c r="B904" s="473">
        <v>10101469</v>
      </c>
      <c r="C904" s="274" t="s">
        <v>786</v>
      </c>
      <c r="D904" s="620">
        <v>448.05</v>
      </c>
      <c r="E904" s="743"/>
    </row>
    <row r="905" spans="2:5" ht="12.75">
      <c r="B905" s="473">
        <v>10101470</v>
      </c>
      <c r="C905" s="274" t="s">
        <v>786</v>
      </c>
      <c r="D905" s="620">
        <v>448.05</v>
      </c>
      <c r="E905" s="743"/>
    </row>
    <row r="906" spans="2:5" ht="12.75">
      <c r="B906" s="473">
        <v>10101471</v>
      </c>
      <c r="C906" s="274" t="s">
        <v>786</v>
      </c>
      <c r="D906" s="620">
        <v>448.05</v>
      </c>
      <c r="E906" s="743"/>
    </row>
    <row r="907" spans="2:5" ht="12.75">
      <c r="B907" s="473">
        <v>10101472</v>
      </c>
      <c r="C907" s="274" t="s">
        <v>786</v>
      </c>
      <c r="D907" s="620">
        <v>448.05</v>
      </c>
      <c r="E907" s="743"/>
    </row>
    <row r="908" spans="2:5" ht="12.75">
      <c r="B908" s="473">
        <v>10101473</v>
      </c>
      <c r="C908" s="274" t="s">
        <v>786</v>
      </c>
      <c r="D908" s="620">
        <v>448.05</v>
      </c>
      <c r="E908" s="743"/>
    </row>
    <row r="909" spans="2:5" ht="12.75">
      <c r="B909" s="473">
        <v>10101474</v>
      </c>
      <c r="C909" s="274" t="s">
        <v>786</v>
      </c>
      <c r="D909" s="620">
        <v>448.05</v>
      </c>
      <c r="E909" s="743"/>
    </row>
    <row r="910" spans="2:5" ht="12.75">
      <c r="B910" s="473">
        <v>10101475</v>
      </c>
      <c r="C910" s="274" t="s">
        <v>786</v>
      </c>
      <c r="D910" s="620">
        <v>448.05</v>
      </c>
      <c r="E910" s="743"/>
    </row>
    <row r="911" spans="2:5" ht="12.75">
      <c r="B911" s="473">
        <v>10101476</v>
      </c>
      <c r="C911" s="274" t="s">
        <v>786</v>
      </c>
      <c r="D911" s="620">
        <v>448.05</v>
      </c>
      <c r="E911" s="743"/>
    </row>
    <row r="912" spans="2:5" ht="12.75">
      <c r="B912" s="473">
        <v>10101477</v>
      </c>
      <c r="C912" s="274" t="s">
        <v>786</v>
      </c>
      <c r="D912" s="620">
        <v>448.05</v>
      </c>
      <c r="E912" s="743"/>
    </row>
    <row r="913" spans="2:5" ht="12.75">
      <c r="B913" s="473">
        <v>10101478</v>
      </c>
      <c r="C913" s="274" t="s">
        <v>786</v>
      </c>
      <c r="D913" s="620">
        <v>448.05</v>
      </c>
      <c r="E913" s="743"/>
    </row>
    <row r="914" spans="2:5" ht="12.75">
      <c r="B914" s="473">
        <v>10101479</v>
      </c>
      <c r="C914" s="274" t="s">
        <v>786</v>
      </c>
      <c r="D914" s="620">
        <v>448.05</v>
      </c>
      <c r="E914" s="743"/>
    </row>
    <row r="915" spans="2:5" ht="12.75">
      <c r="B915" s="473">
        <v>10101480</v>
      </c>
      <c r="C915" s="274" t="s">
        <v>786</v>
      </c>
      <c r="D915" s="620">
        <v>448.05</v>
      </c>
      <c r="E915" s="743"/>
    </row>
    <row r="916" spans="2:5" ht="12.75">
      <c r="B916" s="473">
        <v>10101481</v>
      </c>
      <c r="C916" s="274" t="s">
        <v>786</v>
      </c>
      <c r="D916" s="620">
        <v>448.05</v>
      </c>
      <c r="E916" s="743"/>
    </row>
    <row r="917" spans="2:5" ht="12.75">
      <c r="B917" s="473">
        <v>10101482</v>
      </c>
      <c r="C917" s="274" t="s">
        <v>786</v>
      </c>
      <c r="D917" s="620">
        <v>448.05</v>
      </c>
      <c r="E917" s="743"/>
    </row>
    <row r="918" spans="2:5" ht="12.75">
      <c r="B918" s="473">
        <v>10101483</v>
      </c>
      <c r="C918" s="274" t="s">
        <v>786</v>
      </c>
      <c r="D918" s="620">
        <v>448.05</v>
      </c>
      <c r="E918" s="743"/>
    </row>
    <row r="919" spans="2:5" ht="12.75">
      <c r="B919" s="473">
        <v>10101484</v>
      </c>
      <c r="C919" s="274" t="s">
        <v>786</v>
      </c>
      <c r="D919" s="620">
        <v>448.05</v>
      </c>
      <c r="E919" s="743"/>
    </row>
    <row r="920" spans="2:5" ht="12.75">
      <c r="B920" s="473">
        <v>10101485</v>
      </c>
      <c r="C920" s="274" t="s">
        <v>786</v>
      </c>
      <c r="D920" s="620">
        <v>448.05</v>
      </c>
      <c r="E920" s="743"/>
    </row>
    <row r="921" spans="2:5" ht="12.75">
      <c r="B921" s="473">
        <v>10101486</v>
      </c>
      <c r="C921" s="274" t="s">
        <v>786</v>
      </c>
      <c r="D921" s="620">
        <v>448.05</v>
      </c>
      <c r="E921" s="743"/>
    </row>
    <row r="922" spans="2:5" ht="12.75">
      <c r="B922" s="473">
        <v>10101487</v>
      </c>
      <c r="C922" s="274" t="s">
        <v>786</v>
      </c>
      <c r="D922" s="620">
        <v>448.05</v>
      </c>
      <c r="E922" s="743"/>
    </row>
    <row r="923" spans="2:5" ht="12.75">
      <c r="B923" s="473">
        <v>10101488</v>
      </c>
      <c r="C923" s="274" t="s">
        <v>786</v>
      </c>
      <c r="D923" s="620">
        <v>448.05</v>
      </c>
      <c r="E923" s="743"/>
    </row>
    <row r="924" spans="2:5" ht="12.75">
      <c r="B924" s="473">
        <v>10101489</v>
      </c>
      <c r="C924" s="274" t="s">
        <v>786</v>
      </c>
      <c r="D924" s="620">
        <v>448.05</v>
      </c>
      <c r="E924" s="743"/>
    </row>
    <row r="925" spans="2:5" ht="12.75">
      <c r="B925" s="473">
        <v>10101490</v>
      </c>
      <c r="C925" s="274" t="s">
        <v>786</v>
      </c>
      <c r="D925" s="620">
        <v>448.05</v>
      </c>
      <c r="E925" s="743"/>
    </row>
    <row r="926" spans="2:5" ht="12.75">
      <c r="B926" s="473">
        <v>10101491</v>
      </c>
      <c r="C926" s="274" t="s">
        <v>786</v>
      </c>
      <c r="D926" s="620">
        <v>448.05</v>
      </c>
      <c r="E926" s="743"/>
    </row>
    <row r="927" spans="2:5" ht="12.75">
      <c r="B927" s="473">
        <v>10101492</v>
      </c>
      <c r="C927" s="274" t="s">
        <v>786</v>
      </c>
      <c r="D927" s="620">
        <v>448.05</v>
      </c>
      <c r="E927" s="743"/>
    </row>
    <row r="928" spans="2:5" ht="12.75">
      <c r="B928" s="473">
        <v>10101493</v>
      </c>
      <c r="C928" s="274" t="s">
        <v>786</v>
      </c>
      <c r="D928" s="620">
        <v>448.05</v>
      </c>
      <c r="E928" s="743"/>
    </row>
    <row r="929" spans="2:5" ht="12.75">
      <c r="B929" s="473">
        <v>10101494</v>
      </c>
      <c r="C929" s="274" t="s">
        <v>786</v>
      </c>
      <c r="D929" s="620">
        <v>448.05</v>
      </c>
      <c r="E929" s="743"/>
    </row>
    <row r="930" spans="2:5" ht="12.75">
      <c r="B930" s="473">
        <v>10101495</v>
      </c>
      <c r="C930" s="274" t="s">
        <v>786</v>
      </c>
      <c r="D930" s="620">
        <v>448.05</v>
      </c>
      <c r="E930" s="743"/>
    </row>
    <row r="931" spans="2:5" ht="12.75">
      <c r="B931" s="473">
        <v>10101496</v>
      </c>
      <c r="C931" s="274" t="s">
        <v>786</v>
      </c>
      <c r="D931" s="620">
        <v>448.05</v>
      </c>
      <c r="E931" s="743"/>
    </row>
    <row r="932" spans="2:5" ht="12.75">
      <c r="B932" s="473">
        <v>10101497</v>
      </c>
      <c r="C932" s="274" t="s">
        <v>786</v>
      </c>
      <c r="D932" s="620">
        <v>448.05</v>
      </c>
      <c r="E932" s="743"/>
    </row>
    <row r="933" spans="2:5" ht="12.75">
      <c r="B933" s="473">
        <v>10101498</v>
      </c>
      <c r="C933" s="274" t="s">
        <v>786</v>
      </c>
      <c r="D933" s="620">
        <v>448.05</v>
      </c>
      <c r="E933" s="743"/>
    </row>
    <row r="934" spans="2:5" ht="12.75">
      <c r="B934" s="473">
        <v>10101499</v>
      </c>
      <c r="C934" s="274" t="s">
        <v>786</v>
      </c>
      <c r="D934" s="620">
        <v>448.05</v>
      </c>
      <c r="E934" s="743"/>
    </row>
    <row r="935" spans="2:5" ht="12.75">
      <c r="B935" s="473">
        <v>10101500</v>
      </c>
      <c r="C935" s="274" t="s">
        <v>786</v>
      </c>
      <c r="D935" s="620">
        <v>448.05</v>
      </c>
      <c r="E935" s="743"/>
    </row>
    <row r="936" spans="2:5" ht="12.75">
      <c r="B936" s="473">
        <v>10101501</v>
      </c>
      <c r="C936" s="274" t="s">
        <v>786</v>
      </c>
      <c r="D936" s="620">
        <v>448.05</v>
      </c>
      <c r="E936" s="743"/>
    </row>
    <row r="937" spans="2:5" ht="12.75">
      <c r="B937" s="473">
        <v>10101502</v>
      </c>
      <c r="C937" s="274" t="s">
        <v>786</v>
      </c>
      <c r="D937" s="620">
        <v>448.05</v>
      </c>
      <c r="E937" s="743"/>
    </row>
    <row r="938" spans="2:5" ht="12.75">
      <c r="B938" s="473">
        <v>10101503</v>
      </c>
      <c r="C938" s="274" t="s">
        <v>786</v>
      </c>
      <c r="D938" s="620">
        <v>448.05</v>
      </c>
      <c r="E938" s="743"/>
    </row>
    <row r="939" spans="2:5" ht="12.75">
      <c r="B939" s="473">
        <v>10101504</v>
      </c>
      <c r="C939" s="274" t="s">
        <v>791</v>
      </c>
      <c r="D939" s="620">
        <v>342.51</v>
      </c>
      <c r="E939" s="743"/>
    </row>
    <row r="940" spans="2:5" ht="12.75">
      <c r="B940" s="473">
        <v>10101505</v>
      </c>
      <c r="C940" s="274" t="s">
        <v>791</v>
      </c>
      <c r="D940" s="620">
        <v>342.51</v>
      </c>
      <c r="E940" s="743"/>
    </row>
    <row r="941" spans="2:5" ht="12.75">
      <c r="B941" s="473">
        <v>10101506</v>
      </c>
      <c r="C941" s="274" t="s">
        <v>791</v>
      </c>
      <c r="D941" s="620">
        <v>342.51</v>
      </c>
      <c r="E941" s="743"/>
    </row>
    <row r="942" spans="2:5" ht="12.75">
      <c r="B942" s="473">
        <v>10101507</v>
      </c>
      <c r="C942" s="274" t="s">
        <v>791</v>
      </c>
      <c r="D942" s="620">
        <v>342.51</v>
      </c>
      <c r="E942" s="743"/>
    </row>
    <row r="943" spans="2:5" ht="12.75">
      <c r="B943" s="473">
        <v>10101508</v>
      </c>
      <c r="C943" s="274" t="s">
        <v>791</v>
      </c>
      <c r="D943" s="620">
        <v>342.51</v>
      </c>
      <c r="E943" s="743"/>
    </row>
    <row r="944" spans="2:5" ht="12.75">
      <c r="B944" s="473">
        <v>10101509</v>
      </c>
      <c r="C944" s="274" t="s">
        <v>791</v>
      </c>
      <c r="D944" s="620">
        <v>342.51</v>
      </c>
      <c r="E944" s="743"/>
    </row>
    <row r="945" spans="2:5" ht="12.75">
      <c r="B945" s="473">
        <v>10101510</v>
      </c>
      <c r="C945" s="274" t="s">
        <v>791</v>
      </c>
      <c r="D945" s="620">
        <v>342.51</v>
      </c>
      <c r="E945" s="743"/>
    </row>
    <row r="946" spans="2:5" ht="12.75">
      <c r="B946" s="473">
        <v>10101511</v>
      </c>
      <c r="C946" s="274" t="s">
        <v>791</v>
      </c>
      <c r="D946" s="620">
        <v>342.51</v>
      </c>
      <c r="E946" s="743"/>
    </row>
    <row r="947" spans="2:5" ht="12.75">
      <c r="B947" s="473">
        <v>10101512</v>
      </c>
      <c r="C947" s="274" t="s">
        <v>791</v>
      </c>
      <c r="D947" s="620">
        <v>342.51</v>
      </c>
      <c r="E947" s="743"/>
    </row>
    <row r="948" spans="2:5" ht="12.75">
      <c r="B948" s="473">
        <v>10101513</v>
      </c>
      <c r="C948" s="274" t="s">
        <v>791</v>
      </c>
      <c r="D948" s="620">
        <v>342.51</v>
      </c>
      <c r="E948" s="743"/>
    </row>
    <row r="949" spans="2:5" ht="12.75">
      <c r="B949" s="473">
        <v>10101514</v>
      </c>
      <c r="C949" s="274" t="s">
        <v>791</v>
      </c>
      <c r="D949" s="620">
        <v>342.51</v>
      </c>
      <c r="E949" s="743"/>
    </row>
    <row r="950" spans="2:5" ht="12.75">
      <c r="B950" s="473">
        <v>10101515</v>
      </c>
      <c r="C950" s="274" t="s">
        <v>791</v>
      </c>
      <c r="D950" s="620">
        <v>342.51</v>
      </c>
      <c r="E950" s="743"/>
    </row>
    <row r="951" spans="2:5" ht="12.75">
      <c r="B951" s="473">
        <v>10101516</v>
      </c>
      <c r="C951" s="274" t="s">
        <v>791</v>
      </c>
      <c r="D951" s="620">
        <v>342.51</v>
      </c>
      <c r="E951" s="743"/>
    </row>
    <row r="952" spans="2:5" ht="12.75">
      <c r="B952" s="473">
        <v>10101517</v>
      </c>
      <c r="C952" s="274" t="s">
        <v>791</v>
      </c>
      <c r="D952" s="620">
        <v>342.51</v>
      </c>
      <c r="E952" s="743"/>
    </row>
    <row r="953" spans="2:5" ht="12.75">
      <c r="B953" s="473">
        <v>10101518</v>
      </c>
      <c r="C953" s="274" t="s">
        <v>791</v>
      </c>
      <c r="D953" s="620">
        <v>342.51</v>
      </c>
      <c r="E953" s="743"/>
    </row>
    <row r="954" spans="2:5" ht="12.75">
      <c r="B954" s="473">
        <v>10101519</v>
      </c>
      <c r="C954" s="274" t="s">
        <v>791</v>
      </c>
      <c r="D954" s="620">
        <v>342.51</v>
      </c>
      <c r="E954" s="743"/>
    </row>
    <row r="955" spans="2:5" ht="12.75">
      <c r="B955" s="473">
        <v>10101520</v>
      </c>
      <c r="C955" s="274" t="s">
        <v>791</v>
      </c>
      <c r="D955" s="620">
        <v>342.51</v>
      </c>
      <c r="E955" s="743"/>
    </row>
    <row r="956" spans="2:5" ht="12.75">
      <c r="B956" s="473">
        <v>10101521</v>
      </c>
      <c r="C956" s="274" t="s">
        <v>791</v>
      </c>
      <c r="D956" s="620">
        <v>342.51</v>
      </c>
      <c r="E956" s="743"/>
    </row>
    <row r="957" spans="2:5" ht="12.75">
      <c r="B957" s="473">
        <v>10101522</v>
      </c>
      <c r="C957" s="274" t="s">
        <v>791</v>
      </c>
      <c r="D957" s="620">
        <v>342.51</v>
      </c>
      <c r="E957" s="743"/>
    </row>
    <row r="958" spans="2:5" ht="12.75">
      <c r="B958" s="473">
        <v>10101523</v>
      </c>
      <c r="C958" s="274" t="s">
        <v>791</v>
      </c>
      <c r="D958" s="620">
        <v>342.51</v>
      </c>
      <c r="E958" s="743"/>
    </row>
    <row r="959" spans="2:5" ht="12.75">
      <c r="B959" s="473">
        <v>10101524</v>
      </c>
      <c r="C959" s="274" t="s">
        <v>791</v>
      </c>
      <c r="D959" s="620">
        <v>342.51</v>
      </c>
      <c r="E959" s="743"/>
    </row>
    <row r="960" spans="2:5" ht="12.75">
      <c r="B960" s="473">
        <v>10101525</v>
      </c>
      <c r="C960" s="274" t="s">
        <v>791</v>
      </c>
      <c r="D960" s="620">
        <v>342.51</v>
      </c>
      <c r="E960" s="743"/>
    </row>
    <row r="961" spans="2:5" ht="12.75">
      <c r="B961" s="473">
        <v>10101526</v>
      </c>
      <c r="C961" s="274" t="s">
        <v>791</v>
      </c>
      <c r="D961" s="620">
        <v>342.51</v>
      </c>
      <c r="E961" s="743"/>
    </row>
    <row r="962" spans="2:5" ht="12.75">
      <c r="B962" s="473">
        <v>10101527</v>
      </c>
      <c r="C962" s="274" t="s">
        <v>791</v>
      </c>
      <c r="D962" s="620">
        <v>342.51</v>
      </c>
      <c r="E962" s="743"/>
    </row>
    <row r="963" spans="2:5" ht="12.75">
      <c r="B963" s="473">
        <v>10101528</v>
      </c>
      <c r="C963" s="274" t="s">
        <v>791</v>
      </c>
      <c r="D963" s="620">
        <v>342.51</v>
      </c>
      <c r="E963" s="743"/>
    </row>
    <row r="964" spans="2:5" ht="12.75">
      <c r="B964" s="473">
        <v>10101529</v>
      </c>
      <c r="C964" s="274" t="s">
        <v>791</v>
      </c>
      <c r="D964" s="620">
        <v>342.51</v>
      </c>
      <c r="E964" s="743"/>
    </row>
    <row r="965" spans="2:5" ht="12.75">
      <c r="B965" s="473">
        <v>10101530</v>
      </c>
      <c r="C965" s="274" t="s">
        <v>791</v>
      </c>
      <c r="D965" s="620">
        <v>342.51</v>
      </c>
      <c r="E965" s="743"/>
    </row>
    <row r="966" spans="2:5" ht="12.75">
      <c r="B966" s="473">
        <v>10101531</v>
      </c>
      <c r="C966" s="274" t="s">
        <v>791</v>
      </c>
      <c r="D966" s="620">
        <v>342.51</v>
      </c>
      <c r="E966" s="743"/>
    </row>
    <row r="967" spans="2:5" ht="12.75">
      <c r="B967" s="473">
        <v>10101532</v>
      </c>
      <c r="C967" s="274" t="s">
        <v>791</v>
      </c>
      <c r="D967" s="620">
        <v>342.51</v>
      </c>
      <c r="E967" s="743"/>
    </row>
    <row r="968" spans="2:5" ht="12.75">
      <c r="B968" s="473">
        <v>10101533</v>
      </c>
      <c r="C968" s="274" t="s">
        <v>791</v>
      </c>
      <c r="D968" s="620">
        <v>342.51</v>
      </c>
      <c r="E968" s="743"/>
    </row>
    <row r="969" spans="2:5" ht="12.75">
      <c r="B969" s="473">
        <v>10101534</v>
      </c>
      <c r="C969" s="274" t="s">
        <v>791</v>
      </c>
      <c r="D969" s="620">
        <v>342.51</v>
      </c>
      <c r="E969" s="743"/>
    </row>
    <row r="970" spans="2:5" ht="12.75">
      <c r="B970" s="473">
        <v>10101535</v>
      </c>
      <c r="C970" s="274" t="s">
        <v>791</v>
      </c>
      <c r="D970" s="620">
        <v>342.51</v>
      </c>
      <c r="E970" s="743"/>
    </row>
    <row r="971" spans="2:5" ht="12.75">
      <c r="B971" s="473">
        <v>10101536</v>
      </c>
      <c r="C971" s="274" t="s">
        <v>791</v>
      </c>
      <c r="D971" s="620">
        <v>342.51</v>
      </c>
      <c r="E971" s="743"/>
    </row>
    <row r="972" spans="2:5" ht="12.75">
      <c r="B972" s="473">
        <v>10101537</v>
      </c>
      <c r="C972" s="274" t="s">
        <v>791</v>
      </c>
      <c r="D972" s="620">
        <v>342.51</v>
      </c>
      <c r="E972" s="743"/>
    </row>
    <row r="973" spans="2:5" ht="12.75">
      <c r="B973" s="473">
        <v>10101538</v>
      </c>
      <c r="C973" s="274" t="s">
        <v>791</v>
      </c>
      <c r="D973" s="620">
        <v>342.51</v>
      </c>
      <c r="E973" s="743"/>
    </row>
    <row r="974" spans="2:5" ht="12.75">
      <c r="B974" s="473">
        <v>10101539</v>
      </c>
      <c r="C974" s="274" t="s">
        <v>791</v>
      </c>
      <c r="D974" s="620">
        <v>342.51</v>
      </c>
      <c r="E974" s="743"/>
    </row>
    <row r="975" spans="2:5" ht="12.75">
      <c r="B975" s="473">
        <v>10101540</v>
      </c>
      <c r="C975" s="274" t="s">
        <v>791</v>
      </c>
      <c r="D975" s="620">
        <v>342.51</v>
      </c>
      <c r="E975" s="743"/>
    </row>
    <row r="976" spans="2:5" ht="12.75">
      <c r="B976" s="473">
        <v>10101541</v>
      </c>
      <c r="C976" s="274" t="s">
        <v>791</v>
      </c>
      <c r="D976" s="620">
        <v>342.51</v>
      </c>
      <c r="E976" s="743"/>
    </row>
    <row r="977" spans="2:5" ht="12.75">
      <c r="B977" s="473">
        <v>10101542</v>
      </c>
      <c r="C977" s="274" t="s">
        <v>791</v>
      </c>
      <c r="D977" s="620">
        <v>342.51</v>
      </c>
      <c r="E977" s="743"/>
    </row>
    <row r="978" spans="2:5" ht="12.75">
      <c r="B978" s="473">
        <v>10101543</v>
      </c>
      <c r="C978" s="274" t="s">
        <v>791</v>
      </c>
      <c r="D978" s="620">
        <v>342.51</v>
      </c>
      <c r="E978" s="743"/>
    </row>
    <row r="979" spans="2:5" ht="12.75">
      <c r="B979" s="473">
        <v>10101544</v>
      </c>
      <c r="C979" s="274" t="s">
        <v>791</v>
      </c>
      <c r="D979" s="620">
        <v>342.51</v>
      </c>
      <c r="E979" s="743"/>
    </row>
    <row r="980" spans="2:5" ht="12.75">
      <c r="B980" s="473">
        <v>10101545</v>
      </c>
      <c r="C980" s="274" t="s">
        <v>791</v>
      </c>
      <c r="D980" s="620">
        <v>342.51</v>
      </c>
      <c r="E980" s="743"/>
    </row>
    <row r="981" spans="2:5" ht="12.75">
      <c r="B981" s="473">
        <v>10101546</v>
      </c>
      <c r="C981" s="274" t="s">
        <v>791</v>
      </c>
      <c r="D981" s="620">
        <v>342.51</v>
      </c>
      <c r="E981" s="743"/>
    </row>
    <row r="982" spans="2:5" ht="12.75">
      <c r="B982" s="473">
        <v>10101547</v>
      </c>
      <c r="C982" s="274" t="s">
        <v>791</v>
      </c>
      <c r="D982" s="620">
        <v>342.51</v>
      </c>
      <c r="E982" s="743"/>
    </row>
    <row r="983" spans="2:5" ht="12.75">
      <c r="B983" s="473">
        <v>10101548</v>
      </c>
      <c r="C983" s="274" t="s">
        <v>791</v>
      </c>
      <c r="D983" s="620">
        <v>342.51</v>
      </c>
      <c r="E983" s="743"/>
    </row>
    <row r="984" spans="2:5" ht="12.75">
      <c r="B984" s="473">
        <v>10101549</v>
      </c>
      <c r="C984" s="274" t="s">
        <v>791</v>
      </c>
      <c r="D984" s="620">
        <v>342.51</v>
      </c>
      <c r="E984" s="743"/>
    </row>
    <row r="985" spans="2:5" ht="12.75">
      <c r="B985" s="473">
        <v>10101550</v>
      </c>
      <c r="C985" s="274" t="s">
        <v>791</v>
      </c>
      <c r="D985" s="620">
        <v>342.51</v>
      </c>
      <c r="E985" s="743"/>
    </row>
    <row r="986" spans="2:5" ht="12.75">
      <c r="B986" s="473">
        <v>10101551</v>
      </c>
      <c r="C986" s="274" t="s">
        <v>791</v>
      </c>
      <c r="D986" s="620">
        <v>342.51</v>
      </c>
      <c r="E986" s="743"/>
    </row>
    <row r="987" spans="2:5" ht="12.75">
      <c r="B987" s="473">
        <v>10101552</v>
      </c>
      <c r="C987" s="274" t="s">
        <v>791</v>
      </c>
      <c r="D987" s="620">
        <v>342.51</v>
      </c>
      <c r="E987" s="743"/>
    </row>
    <row r="988" spans="2:5" ht="12.75">
      <c r="B988" s="473">
        <v>10101553</v>
      </c>
      <c r="C988" s="274" t="s">
        <v>791</v>
      </c>
      <c r="D988" s="620">
        <v>342.51</v>
      </c>
      <c r="E988" s="743"/>
    </row>
    <row r="989" spans="2:5" ht="12.75">
      <c r="B989" s="473">
        <v>10101554</v>
      </c>
      <c r="C989" s="274" t="s">
        <v>791</v>
      </c>
      <c r="D989" s="620">
        <v>342.51</v>
      </c>
      <c r="E989" s="743"/>
    </row>
    <row r="990" spans="2:5" ht="12.75">
      <c r="B990" s="473">
        <v>10101555</v>
      </c>
      <c r="C990" s="274" t="s">
        <v>791</v>
      </c>
      <c r="D990" s="620">
        <v>342.51</v>
      </c>
      <c r="E990" s="743"/>
    </row>
    <row r="991" spans="2:5" ht="12.75">
      <c r="B991" s="473">
        <v>10101556</v>
      </c>
      <c r="C991" s="274" t="s">
        <v>791</v>
      </c>
      <c r="D991" s="620">
        <v>342.51</v>
      </c>
      <c r="E991" s="743"/>
    </row>
    <row r="992" spans="2:5" ht="12.75">
      <c r="B992" s="473">
        <v>10101557</v>
      </c>
      <c r="C992" s="274" t="s">
        <v>791</v>
      </c>
      <c r="D992" s="620">
        <v>342.51</v>
      </c>
      <c r="E992" s="743"/>
    </row>
    <row r="993" spans="2:5" ht="12.75">
      <c r="B993" s="473">
        <v>10101558</v>
      </c>
      <c r="C993" s="274" t="s">
        <v>791</v>
      </c>
      <c r="D993" s="620">
        <v>342.51</v>
      </c>
      <c r="E993" s="743"/>
    </row>
    <row r="994" spans="2:5" ht="12.75">
      <c r="B994" s="473">
        <v>10101559</v>
      </c>
      <c r="C994" s="274" t="s">
        <v>791</v>
      </c>
      <c r="D994" s="620">
        <v>342.51</v>
      </c>
      <c r="E994" s="743"/>
    </row>
    <row r="995" spans="2:5" ht="12.75">
      <c r="B995" s="473">
        <v>10101560</v>
      </c>
      <c r="C995" s="274" t="s">
        <v>791</v>
      </c>
      <c r="D995" s="620">
        <v>342.51</v>
      </c>
      <c r="E995" s="743"/>
    </row>
    <row r="996" spans="2:5" ht="12.75">
      <c r="B996" s="473">
        <v>10101561</v>
      </c>
      <c r="C996" s="274" t="s">
        <v>791</v>
      </c>
      <c r="D996" s="620">
        <v>342.51</v>
      </c>
      <c r="E996" s="743"/>
    </row>
    <row r="997" spans="2:5" ht="12.75">
      <c r="B997" s="473">
        <v>10101562</v>
      </c>
      <c r="C997" s="274" t="s">
        <v>791</v>
      </c>
      <c r="D997" s="620">
        <v>342.51</v>
      </c>
      <c r="E997" s="743"/>
    </row>
    <row r="998" spans="2:5" ht="12.75">
      <c r="B998" s="473">
        <v>10101563</v>
      </c>
      <c r="C998" s="274" t="s">
        <v>791</v>
      </c>
      <c r="D998" s="620">
        <v>342.51</v>
      </c>
      <c r="E998" s="743"/>
    </row>
    <row r="999" spans="2:5" ht="12.75">
      <c r="B999" s="473">
        <v>10101564</v>
      </c>
      <c r="C999" s="274" t="s">
        <v>791</v>
      </c>
      <c r="D999" s="620">
        <v>342.51</v>
      </c>
      <c r="E999" s="743"/>
    </row>
    <row r="1000" spans="2:5" ht="12.75">
      <c r="B1000" s="473">
        <v>10101565</v>
      </c>
      <c r="C1000" s="274" t="s">
        <v>791</v>
      </c>
      <c r="D1000" s="620">
        <v>342.51</v>
      </c>
      <c r="E1000" s="743"/>
    </row>
    <row r="1001" spans="2:5" ht="12.75">
      <c r="B1001" s="473">
        <v>10101566</v>
      </c>
      <c r="C1001" s="274" t="s">
        <v>791</v>
      </c>
      <c r="D1001" s="620">
        <v>342.51</v>
      </c>
      <c r="E1001" s="743"/>
    </row>
    <row r="1002" spans="2:5" ht="12.75">
      <c r="B1002" s="473">
        <v>10101567</v>
      </c>
      <c r="C1002" s="274" t="s">
        <v>791</v>
      </c>
      <c r="D1002" s="620">
        <v>342.51</v>
      </c>
      <c r="E1002" s="743"/>
    </row>
    <row r="1003" spans="2:5" ht="12.75">
      <c r="B1003" s="473">
        <v>10101568</v>
      </c>
      <c r="C1003" s="274" t="s">
        <v>791</v>
      </c>
      <c r="D1003" s="620">
        <v>342.51</v>
      </c>
      <c r="E1003" s="743"/>
    </row>
    <row r="1004" spans="2:5" ht="12.75">
      <c r="B1004" s="473">
        <v>10101569</v>
      </c>
      <c r="C1004" s="274" t="s">
        <v>791</v>
      </c>
      <c r="D1004" s="620">
        <v>342.51</v>
      </c>
      <c r="E1004" s="743"/>
    </row>
    <row r="1005" spans="2:5" ht="12.75">
      <c r="B1005" s="473">
        <v>10101570</v>
      </c>
      <c r="C1005" s="274" t="s">
        <v>791</v>
      </c>
      <c r="D1005" s="620">
        <v>342.51</v>
      </c>
      <c r="E1005" s="743"/>
    </row>
    <row r="1006" spans="2:5" ht="12.75">
      <c r="B1006" s="473">
        <v>10101571</v>
      </c>
      <c r="C1006" s="274" t="s">
        <v>791</v>
      </c>
      <c r="D1006" s="620">
        <v>342.51</v>
      </c>
      <c r="E1006" s="743"/>
    </row>
    <row r="1007" spans="2:5" ht="12.75">
      <c r="B1007" s="473">
        <v>10101572</v>
      </c>
      <c r="C1007" s="274" t="s">
        <v>791</v>
      </c>
      <c r="D1007" s="620">
        <v>342.51</v>
      </c>
      <c r="E1007" s="743"/>
    </row>
    <row r="1008" spans="2:5" ht="12.75">
      <c r="B1008" s="473">
        <v>10101573</v>
      </c>
      <c r="C1008" s="274" t="s">
        <v>791</v>
      </c>
      <c r="D1008" s="620">
        <v>342.51</v>
      </c>
      <c r="E1008" s="743"/>
    </row>
    <row r="1009" spans="2:5" ht="12.75">
      <c r="B1009" s="473">
        <v>10101574</v>
      </c>
      <c r="C1009" s="274" t="s">
        <v>791</v>
      </c>
      <c r="D1009" s="620">
        <v>342.51</v>
      </c>
      <c r="E1009" s="743"/>
    </row>
    <row r="1010" spans="2:5" ht="12.75">
      <c r="B1010" s="473">
        <v>10101575</v>
      </c>
      <c r="C1010" s="274" t="s">
        <v>791</v>
      </c>
      <c r="D1010" s="620">
        <v>342.51</v>
      </c>
      <c r="E1010" s="743"/>
    </row>
    <row r="1011" spans="2:5" ht="12.75">
      <c r="B1011" s="473">
        <v>10101576</v>
      </c>
      <c r="C1011" s="274" t="s">
        <v>791</v>
      </c>
      <c r="D1011" s="620">
        <v>342.51</v>
      </c>
      <c r="E1011" s="743"/>
    </row>
    <row r="1012" spans="2:5" ht="12.75">
      <c r="B1012" s="473">
        <v>10101577</v>
      </c>
      <c r="C1012" s="274" t="s">
        <v>791</v>
      </c>
      <c r="D1012" s="620">
        <v>342.51</v>
      </c>
      <c r="E1012" s="743"/>
    </row>
    <row r="1013" spans="2:5" ht="12.75">
      <c r="B1013" s="473">
        <v>10101578</v>
      </c>
      <c r="C1013" s="274" t="s">
        <v>791</v>
      </c>
      <c r="D1013" s="620">
        <v>342.51</v>
      </c>
      <c r="E1013" s="743"/>
    </row>
    <row r="1014" spans="2:5" ht="12.75">
      <c r="B1014" s="473">
        <v>10101579</v>
      </c>
      <c r="C1014" s="274" t="s">
        <v>791</v>
      </c>
      <c r="D1014" s="620">
        <v>342.51</v>
      </c>
      <c r="E1014" s="743"/>
    </row>
    <row r="1015" spans="2:5" ht="12.75">
      <c r="B1015" s="473">
        <v>10101580</v>
      </c>
      <c r="C1015" s="274" t="s">
        <v>791</v>
      </c>
      <c r="D1015" s="620">
        <v>342.51</v>
      </c>
      <c r="E1015" s="743"/>
    </row>
    <row r="1016" spans="2:5" ht="12.75">
      <c r="B1016" s="473">
        <v>10101581</v>
      </c>
      <c r="C1016" s="274" t="s">
        <v>791</v>
      </c>
      <c r="D1016" s="620">
        <v>342.51</v>
      </c>
      <c r="E1016" s="743"/>
    </row>
    <row r="1017" spans="2:5" ht="12.75">
      <c r="B1017" s="473">
        <v>10101582</v>
      </c>
      <c r="C1017" s="274" t="s">
        <v>791</v>
      </c>
      <c r="D1017" s="620">
        <v>342.51</v>
      </c>
      <c r="E1017" s="743"/>
    </row>
    <row r="1018" spans="2:5" ht="12.75">
      <c r="B1018" s="473">
        <v>10101583</v>
      </c>
      <c r="C1018" s="274" t="s">
        <v>791</v>
      </c>
      <c r="D1018" s="620">
        <v>342.51</v>
      </c>
      <c r="E1018" s="743"/>
    </row>
    <row r="1019" spans="2:5" ht="12.75">
      <c r="B1019" s="473">
        <v>10101584</v>
      </c>
      <c r="C1019" s="274" t="s">
        <v>791</v>
      </c>
      <c r="D1019" s="620">
        <v>342.51</v>
      </c>
      <c r="E1019" s="743"/>
    </row>
    <row r="1020" spans="2:5" ht="12.75">
      <c r="B1020" s="473">
        <v>10101585</v>
      </c>
      <c r="C1020" s="274" t="s">
        <v>791</v>
      </c>
      <c r="D1020" s="620">
        <v>342.51</v>
      </c>
      <c r="E1020" s="743"/>
    </row>
    <row r="1021" spans="2:5" ht="12.75">
      <c r="B1021" s="473">
        <v>10101586</v>
      </c>
      <c r="C1021" s="274" t="s">
        <v>791</v>
      </c>
      <c r="D1021" s="620">
        <v>342.51</v>
      </c>
      <c r="E1021" s="743"/>
    </row>
    <row r="1022" spans="2:5" ht="12.75">
      <c r="B1022" s="473">
        <v>10101587</v>
      </c>
      <c r="C1022" s="274" t="s">
        <v>791</v>
      </c>
      <c r="D1022" s="620">
        <v>342.51</v>
      </c>
      <c r="E1022" s="743"/>
    </row>
    <row r="1023" spans="2:5" ht="12.75">
      <c r="B1023" s="473">
        <v>10101588</v>
      </c>
      <c r="C1023" s="274" t="s">
        <v>791</v>
      </c>
      <c r="D1023" s="620">
        <v>342.51</v>
      </c>
      <c r="E1023" s="743"/>
    </row>
    <row r="1024" spans="2:5" ht="12.75">
      <c r="B1024" s="473">
        <v>10101589</v>
      </c>
      <c r="C1024" s="274" t="s">
        <v>791</v>
      </c>
      <c r="D1024" s="620">
        <v>342.51</v>
      </c>
      <c r="E1024" s="743"/>
    </row>
    <row r="1025" spans="2:5" ht="12.75">
      <c r="B1025" s="473">
        <v>10101590</v>
      </c>
      <c r="C1025" s="274" t="s">
        <v>791</v>
      </c>
      <c r="D1025" s="620">
        <v>342.51</v>
      </c>
      <c r="E1025" s="743"/>
    </row>
    <row r="1026" spans="2:5" ht="12.75">
      <c r="B1026" s="473">
        <v>10101591</v>
      </c>
      <c r="C1026" s="274" t="s">
        <v>791</v>
      </c>
      <c r="D1026" s="620">
        <v>342.51</v>
      </c>
      <c r="E1026" s="743"/>
    </row>
    <row r="1027" spans="2:5" ht="12.75">
      <c r="B1027" s="473">
        <v>10101592</v>
      </c>
      <c r="C1027" s="274" t="s">
        <v>791</v>
      </c>
      <c r="D1027" s="620">
        <v>342.51</v>
      </c>
      <c r="E1027" s="743"/>
    </row>
    <row r="1028" spans="2:5" ht="12.75">
      <c r="B1028" s="473">
        <v>10101593</v>
      </c>
      <c r="C1028" s="274" t="s">
        <v>791</v>
      </c>
      <c r="D1028" s="620">
        <v>342.51</v>
      </c>
      <c r="E1028" s="743"/>
    </row>
    <row r="1029" spans="2:5" ht="12.75">
      <c r="B1029" s="473">
        <v>10101594</v>
      </c>
      <c r="C1029" s="274" t="s">
        <v>791</v>
      </c>
      <c r="D1029" s="620">
        <v>342.51</v>
      </c>
      <c r="E1029" s="743"/>
    </row>
    <row r="1030" spans="2:5" ht="12.75">
      <c r="B1030" s="473">
        <v>10101595</v>
      </c>
      <c r="C1030" s="274" t="s">
        <v>791</v>
      </c>
      <c r="D1030" s="620">
        <v>342.51</v>
      </c>
      <c r="E1030" s="743"/>
    </row>
    <row r="1031" spans="2:5" ht="12.75">
      <c r="B1031" s="473">
        <v>10101596</v>
      </c>
      <c r="C1031" s="274" t="s">
        <v>791</v>
      </c>
      <c r="D1031" s="620">
        <v>342.51</v>
      </c>
      <c r="E1031" s="743"/>
    </row>
    <row r="1032" spans="2:5" ht="12.75">
      <c r="B1032" s="473">
        <v>10101597</v>
      </c>
      <c r="C1032" s="274" t="s">
        <v>791</v>
      </c>
      <c r="D1032" s="620">
        <v>342.51</v>
      </c>
      <c r="E1032" s="743"/>
    </row>
    <row r="1033" spans="2:5" ht="12.75">
      <c r="B1033" s="473">
        <v>10101598</v>
      </c>
      <c r="C1033" s="274" t="s">
        <v>791</v>
      </c>
      <c r="D1033" s="620">
        <v>342.51</v>
      </c>
      <c r="E1033" s="743"/>
    </row>
    <row r="1034" spans="2:5" ht="12.75">
      <c r="B1034" s="473">
        <v>10101599</v>
      </c>
      <c r="C1034" s="274" t="s">
        <v>791</v>
      </c>
      <c r="D1034" s="620">
        <v>342.51</v>
      </c>
      <c r="E1034" s="743"/>
    </row>
    <row r="1035" spans="2:5" ht="12.75">
      <c r="B1035" s="473">
        <v>10101600</v>
      </c>
      <c r="C1035" s="274" t="s">
        <v>791</v>
      </c>
      <c r="D1035" s="620">
        <v>342.51</v>
      </c>
      <c r="E1035" s="743"/>
    </row>
    <row r="1036" spans="2:5" ht="12.75">
      <c r="B1036" s="473">
        <v>10101601</v>
      </c>
      <c r="C1036" s="274" t="s">
        <v>791</v>
      </c>
      <c r="D1036" s="620">
        <v>342.51</v>
      </c>
      <c r="E1036" s="743"/>
    </row>
    <row r="1037" spans="2:5" ht="12.75">
      <c r="B1037" s="473">
        <v>10101602</v>
      </c>
      <c r="C1037" s="274" t="s">
        <v>791</v>
      </c>
      <c r="D1037" s="620">
        <v>342.51</v>
      </c>
      <c r="E1037" s="743"/>
    </row>
    <row r="1038" spans="2:5" ht="12.75">
      <c r="B1038" s="473">
        <v>10101603</v>
      </c>
      <c r="C1038" s="274" t="s">
        <v>786</v>
      </c>
      <c r="D1038" s="620">
        <v>448.05</v>
      </c>
      <c r="E1038" s="743"/>
    </row>
    <row r="1039" spans="2:5" ht="12.75">
      <c r="B1039" s="473">
        <v>10101604</v>
      </c>
      <c r="C1039" s="274" t="s">
        <v>786</v>
      </c>
      <c r="D1039" s="620">
        <v>448.05</v>
      </c>
      <c r="E1039" s="743"/>
    </row>
    <row r="1040" spans="2:5" ht="12.75">
      <c r="B1040" s="473">
        <v>10101605</v>
      </c>
      <c r="C1040" s="274" t="s">
        <v>786</v>
      </c>
      <c r="D1040" s="620">
        <v>448.05</v>
      </c>
      <c r="E1040" s="743"/>
    </row>
    <row r="1041" spans="2:5" ht="12.75">
      <c r="B1041" s="473">
        <v>10101606</v>
      </c>
      <c r="C1041" s="274" t="s">
        <v>786</v>
      </c>
      <c r="D1041" s="620">
        <v>448.05</v>
      </c>
      <c r="E1041" s="743"/>
    </row>
    <row r="1042" spans="2:5" ht="12.75">
      <c r="B1042" s="473">
        <v>10101607</v>
      </c>
      <c r="C1042" s="274" t="s">
        <v>786</v>
      </c>
      <c r="D1042" s="620">
        <v>448.05</v>
      </c>
      <c r="E1042" s="743"/>
    </row>
    <row r="1043" spans="2:5" ht="12.75">
      <c r="B1043" s="473">
        <v>10101608</v>
      </c>
      <c r="C1043" s="274" t="s">
        <v>786</v>
      </c>
      <c r="D1043" s="620">
        <v>448.05</v>
      </c>
      <c r="E1043" s="743"/>
    </row>
    <row r="1044" spans="2:5" ht="12.75">
      <c r="B1044" s="473">
        <v>10101609</v>
      </c>
      <c r="C1044" s="274" t="s">
        <v>786</v>
      </c>
      <c r="D1044" s="620">
        <v>448.05</v>
      </c>
      <c r="E1044" s="743"/>
    </row>
    <row r="1045" spans="2:5" ht="12.75">
      <c r="B1045" s="473">
        <v>10101610</v>
      </c>
      <c r="C1045" s="274" t="s">
        <v>786</v>
      </c>
      <c r="D1045" s="620">
        <v>448.05</v>
      </c>
      <c r="E1045" s="743"/>
    </row>
    <row r="1046" spans="2:5" ht="12.75">
      <c r="B1046" s="473">
        <v>10101611</v>
      </c>
      <c r="C1046" s="274" t="s">
        <v>786</v>
      </c>
      <c r="D1046" s="620">
        <v>448.05</v>
      </c>
      <c r="E1046" s="743"/>
    </row>
    <row r="1047" spans="2:5" ht="12.75">
      <c r="B1047" s="473">
        <v>10101612</v>
      </c>
      <c r="C1047" s="274" t="s">
        <v>786</v>
      </c>
      <c r="D1047" s="620">
        <v>448.05</v>
      </c>
      <c r="E1047" s="743"/>
    </row>
    <row r="1048" spans="2:5" ht="12.75">
      <c r="B1048" s="473">
        <v>10101613</v>
      </c>
      <c r="C1048" s="274" t="s">
        <v>786</v>
      </c>
      <c r="D1048" s="620">
        <v>448.05</v>
      </c>
      <c r="E1048" s="743"/>
    </row>
    <row r="1049" spans="2:5" ht="12.75">
      <c r="B1049" s="473">
        <v>10101614</v>
      </c>
      <c r="C1049" s="274" t="s">
        <v>786</v>
      </c>
      <c r="D1049" s="620">
        <v>448.05</v>
      </c>
      <c r="E1049" s="743"/>
    </row>
    <row r="1050" spans="2:5" ht="12.75">
      <c r="B1050" s="473">
        <v>10101615</v>
      </c>
      <c r="C1050" s="274" t="s">
        <v>786</v>
      </c>
      <c r="D1050" s="620">
        <v>448.05</v>
      </c>
      <c r="E1050" s="743"/>
    </row>
    <row r="1051" spans="2:5" ht="12.75">
      <c r="B1051" s="473">
        <v>10101616</v>
      </c>
      <c r="C1051" s="274" t="s">
        <v>786</v>
      </c>
      <c r="D1051" s="620">
        <v>448.05</v>
      </c>
      <c r="E1051" s="743"/>
    </row>
    <row r="1052" spans="2:5" ht="12.75">
      <c r="B1052" s="473">
        <v>10101617</v>
      </c>
      <c r="C1052" s="274" t="s">
        <v>786</v>
      </c>
      <c r="D1052" s="620">
        <v>448.05</v>
      </c>
      <c r="E1052" s="743"/>
    </row>
    <row r="1053" spans="2:5" ht="12.75">
      <c r="B1053" s="473">
        <v>10101618</v>
      </c>
      <c r="C1053" s="274" t="s">
        <v>786</v>
      </c>
      <c r="D1053" s="620">
        <v>448.05</v>
      </c>
      <c r="E1053" s="743"/>
    </row>
    <row r="1054" spans="2:5" ht="12.75">
      <c r="B1054" s="473">
        <v>10101619</v>
      </c>
      <c r="C1054" s="274" t="s">
        <v>786</v>
      </c>
      <c r="D1054" s="620">
        <v>448.05</v>
      </c>
      <c r="E1054" s="743"/>
    </row>
    <row r="1055" spans="2:5" ht="12.75">
      <c r="B1055" s="473">
        <v>10101620</v>
      </c>
      <c r="C1055" s="274" t="s">
        <v>791</v>
      </c>
      <c r="D1055" s="620">
        <v>342.51</v>
      </c>
      <c r="E1055" s="743"/>
    </row>
    <row r="1056" spans="2:5" ht="12.75">
      <c r="B1056" s="473">
        <v>10101621</v>
      </c>
      <c r="C1056" s="274" t="s">
        <v>791</v>
      </c>
      <c r="D1056" s="620">
        <v>342.51</v>
      </c>
      <c r="E1056" s="743"/>
    </row>
    <row r="1057" spans="2:5" ht="12.75">
      <c r="B1057" s="473">
        <v>10101622</v>
      </c>
      <c r="C1057" s="274" t="s">
        <v>791</v>
      </c>
      <c r="D1057" s="620">
        <v>342.51</v>
      </c>
      <c r="E1057" s="743"/>
    </row>
    <row r="1058" spans="2:5" ht="12.75">
      <c r="B1058" s="473">
        <v>10101623</v>
      </c>
      <c r="C1058" s="274" t="s">
        <v>791</v>
      </c>
      <c r="D1058" s="620">
        <v>342.51</v>
      </c>
      <c r="E1058" s="743"/>
    </row>
    <row r="1059" spans="2:5" ht="12.75">
      <c r="B1059" s="473">
        <v>10101624</v>
      </c>
      <c r="C1059" s="274" t="s">
        <v>791</v>
      </c>
      <c r="D1059" s="620">
        <v>342.51</v>
      </c>
      <c r="E1059" s="743"/>
    </row>
    <row r="1060" spans="2:5" ht="12.75">
      <c r="B1060" s="473">
        <v>10101625</v>
      </c>
      <c r="C1060" s="274" t="s">
        <v>791</v>
      </c>
      <c r="D1060" s="620">
        <v>342.51</v>
      </c>
      <c r="E1060" s="743"/>
    </row>
    <row r="1061" spans="2:5" ht="12.75">
      <c r="B1061" s="473">
        <v>10101626</v>
      </c>
      <c r="C1061" s="274" t="s">
        <v>791</v>
      </c>
      <c r="D1061" s="620">
        <v>342.51</v>
      </c>
      <c r="E1061" s="743"/>
    </row>
    <row r="1062" spans="2:5" ht="12.75">
      <c r="B1062" s="473">
        <v>10101627</v>
      </c>
      <c r="C1062" s="274" t="s">
        <v>791</v>
      </c>
      <c r="D1062" s="620">
        <v>342.51</v>
      </c>
      <c r="E1062" s="743"/>
    </row>
    <row r="1063" spans="2:5" ht="12.75">
      <c r="B1063" s="473">
        <v>10101628</v>
      </c>
      <c r="C1063" s="274" t="s">
        <v>791</v>
      </c>
      <c r="D1063" s="620">
        <v>342.51</v>
      </c>
      <c r="E1063" s="743"/>
    </row>
    <row r="1064" spans="2:5" ht="12.75">
      <c r="B1064" s="473">
        <v>10101629</v>
      </c>
      <c r="C1064" s="274" t="s">
        <v>791</v>
      </c>
      <c r="D1064" s="620">
        <v>342.51</v>
      </c>
      <c r="E1064" s="743"/>
    </row>
    <row r="1065" spans="2:5" ht="12.75">
      <c r="B1065" s="473">
        <v>10101630</v>
      </c>
      <c r="C1065" s="274" t="s">
        <v>791</v>
      </c>
      <c r="D1065" s="620">
        <v>342.51</v>
      </c>
      <c r="E1065" s="743"/>
    </row>
    <row r="1066" spans="2:5" ht="12.75">
      <c r="B1066" s="473">
        <v>10101631</v>
      </c>
      <c r="C1066" s="274" t="s">
        <v>791</v>
      </c>
      <c r="D1066" s="620">
        <v>342.51</v>
      </c>
      <c r="E1066" s="743"/>
    </row>
    <row r="1067" spans="2:5" ht="12.75">
      <c r="B1067" s="473">
        <v>10101632</v>
      </c>
      <c r="C1067" s="274" t="s">
        <v>791</v>
      </c>
      <c r="D1067" s="620">
        <v>342.51</v>
      </c>
      <c r="E1067" s="743"/>
    </row>
    <row r="1068" spans="2:5" ht="12.75">
      <c r="B1068" s="473">
        <v>10101633</v>
      </c>
      <c r="C1068" s="274" t="s">
        <v>791</v>
      </c>
      <c r="D1068" s="620">
        <v>342.51</v>
      </c>
      <c r="E1068" s="743"/>
    </row>
    <row r="1069" spans="2:5" ht="12.75">
      <c r="B1069" s="473">
        <v>10101634</v>
      </c>
      <c r="C1069" s="274" t="s">
        <v>791</v>
      </c>
      <c r="D1069" s="620">
        <v>342.51</v>
      </c>
      <c r="E1069" s="743"/>
    </row>
    <row r="1070" spans="2:5" ht="12.75">
      <c r="B1070" s="473">
        <v>10101635</v>
      </c>
      <c r="C1070" s="274" t="s">
        <v>791</v>
      </c>
      <c r="D1070" s="620">
        <v>342.51</v>
      </c>
      <c r="E1070" s="743"/>
    </row>
    <row r="1071" spans="2:5" ht="12.75">
      <c r="B1071" s="473">
        <v>10101636</v>
      </c>
      <c r="C1071" s="274" t="s">
        <v>791</v>
      </c>
      <c r="D1071" s="620">
        <v>342.51</v>
      </c>
      <c r="E1071" s="743"/>
    </row>
    <row r="1072" spans="2:5" ht="12.75">
      <c r="B1072" s="473">
        <v>10101637</v>
      </c>
      <c r="C1072" s="274" t="s">
        <v>780</v>
      </c>
      <c r="D1072" s="620">
        <v>879.79</v>
      </c>
      <c r="E1072" s="743"/>
    </row>
    <row r="1073" spans="2:5" ht="12.75">
      <c r="B1073" s="473">
        <v>10101638</v>
      </c>
      <c r="C1073" s="274" t="s">
        <v>780</v>
      </c>
      <c r="D1073" s="620">
        <v>879.79</v>
      </c>
      <c r="E1073" s="743"/>
    </row>
    <row r="1074" spans="2:5" ht="12.75">
      <c r="B1074" s="473">
        <v>10101639</v>
      </c>
      <c r="C1074" s="274" t="s">
        <v>780</v>
      </c>
      <c r="D1074" s="620">
        <v>879.79</v>
      </c>
      <c r="E1074" s="743"/>
    </row>
    <row r="1075" spans="2:5" ht="12.75">
      <c r="B1075" s="473">
        <v>10101640</v>
      </c>
      <c r="C1075" s="274" t="s">
        <v>780</v>
      </c>
      <c r="D1075" s="620">
        <v>879.79</v>
      </c>
      <c r="E1075" s="743"/>
    </row>
    <row r="1076" spans="2:5" ht="12.75">
      <c r="B1076" s="473">
        <v>10101641</v>
      </c>
      <c r="C1076" s="274" t="s">
        <v>780</v>
      </c>
      <c r="D1076" s="620">
        <v>879.79</v>
      </c>
      <c r="E1076" s="743"/>
    </row>
    <row r="1077" spans="2:5" ht="12.75">
      <c r="B1077" s="473">
        <v>10101642</v>
      </c>
      <c r="C1077" s="274" t="s">
        <v>780</v>
      </c>
      <c r="D1077" s="620">
        <v>879.79</v>
      </c>
      <c r="E1077" s="743"/>
    </row>
    <row r="1078" spans="2:5" ht="12.75">
      <c r="B1078" s="473">
        <v>10101643</v>
      </c>
      <c r="C1078" s="274" t="s">
        <v>780</v>
      </c>
      <c r="D1078" s="620">
        <v>879.79</v>
      </c>
      <c r="E1078" s="743"/>
    </row>
    <row r="1079" spans="2:5" ht="12.75">
      <c r="B1079" s="473">
        <v>10101644</v>
      </c>
      <c r="C1079" s="274" t="s">
        <v>780</v>
      </c>
      <c r="D1079" s="620">
        <v>879.79</v>
      </c>
      <c r="E1079" s="743"/>
    </row>
    <row r="1080" spans="2:5" ht="12.75">
      <c r="B1080" s="473">
        <v>10101645</v>
      </c>
      <c r="C1080" s="274" t="s">
        <v>780</v>
      </c>
      <c r="D1080" s="620">
        <v>879.79</v>
      </c>
      <c r="E1080" s="743"/>
    </row>
    <row r="1081" spans="2:5" ht="12.75">
      <c r="B1081" s="473">
        <v>10101646</v>
      </c>
      <c r="C1081" s="274" t="s">
        <v>780</v>
      </c>
      <c r="D1081" s="620">
        <v>879.79</v>
      </c>
      <c r="E1081" s="743"/>
    </row>
    <row r="1082" spans="2:5" ht="12.75">
      <c r="B1082" s="473">
        <v>10101647</v>
      </c>
      <c r="C1082" s="274" t="s">
        <v>780</v>
      </c>
      <c r="D1082" s="620">
        <v>879.79</v>
      </c>
      <c r="E1082" s="743"/>
    </row>
    <row r="1083" spans="2:5" ht="12.75">
      <c r="B1083" s="473">
        <v>10101648</v>
      </c>
      <c r="C1083" s="274" t="s">
        <v>780</v>
      </c>
      <c r="D1083" s="620">
        <v>879.79</v>
      </c>
      <c r="E1083" s="743"/>
    </row>
    <row r="1084" spans="2:5" ht="12.75">
      <c r="B1084" s="473">
        <v>10101649</v>
      </c>
      <c r="C1084" s="274" t="s">
        <v>780</v>
      </c>
      <c r="D1084" s="620">
        <v>879.79</v>
      </c>
      <c r="E1084" s="743"/>
    </row>
    <row r="1085" spans="2:5" ht="12.75">
      <c r="B1085" s="473">
        <v>10101650</v>
      </c>
      <c r="C1085" s="274" t="s">
        <v>780</v>
      </c>
      <c r="D1085" s="620">
        <v>879.79</v>
      </c>
      <c r="E1085" s="743"/>
    </row>
    <row r="1086" spans="2:5" ht="12.75">
      <c r="B1086" s="473">
        <v>10101651</v>
      </c>
      <c r="C1086" s="274" t="s">
        <v>780</v>
      </c>
      <c r="D1086" s="620">
        <v>879.79</v>
      </c>
      <c r="E1086" s="743"/>
    </row>
    <row r="1087" spans="2:5" ht="12.75">
      <c r="B1087" s="473">
        <v>10101652</v>
      </c>
      <c r="C1087" s="274" t="s">
        <v>780</v>
      </c>
      <c r="D1087" s="620">
        <v>879.79</v>
      </c>
      <c r="E1087" s="743"/>
    </row>
    <row r="1088" spans="2:5" ht="12.75">
      <c r="B1088" s="473">
        <v>10101653</v>
      </c>
      <c r="C1088" s="274" t="s">
        <v>780</v>
      </c>
      <c r="D1088" s="620">
        <v>879.79</v>
      </c>
      <c r="E1088" s="743"/>
    </row>
    <row r="1089" spans="2:5" ht="12.75">
      <c r="B1089" s="473">
        <v>10101654</v>
      </c>
      <c r="C1089" s="274" t="s">
        <v>780</v>
      </c>
      <c r="D1089" s="620">
        <v>879.79</v>
      </c>
      <c r="E1089" s="743"/>
    </row>
    <row r="1090" spans="2:5" ht="12.75">
      <c r="B1090" s="473">
        <v>10101655</v>
      </c>
      <c r="C1090" s="274" t="s">
        <v>780</v>
      </c>
      <c r="D1090" s="620">
        <v>879.79</v>
      </c>
      <c r="E1090" s="743"/>
    </row>
    <row r="1091" spans="2:5" ht="12.75">
      <c r="B1091" s="473">
        <v>10101656</v>
      </c>
      <c r="C1091" s="274" t="s">
        <v>780</v>
      </c>
      <c r="D1091" s="620">
        <v>879.79</v>
      </c>
      <c r="E1091" s="743"/>
    </row>
    <row r="1092" spans="2:5" ht="12.75">
      <c r="B1092" s="473">
        <v>10101657</v>
      </c>
      <c r="C1092" s="274" t="s">
        <v>791</v>
      </c>
      <c r="D1092" s="620">
        <v>264.37</v>
      </c>
      <c r="E1092" s="743"/>
    </row>
    <row r="1093" spans="2:5" ht="12.75">
      <c r="B1093" s="473">
        <v>10101658</v>
      </c>
      <c r="C1093" s="274" t="s">
        <v>791</v>
      </c>
      <c r="D1093" s="620">
        <v>264.37</v>
      </c>
      <c r="E1093" s="743"/>
    </row>
    <row r="1094" spans="2:5" ht="12.75">
      <c r="B1094" s="473">
        <v>10101659</v>
      </c>
      <c r="C1094" s="274" t="s">
        <v>791</v>
      </c>
      <c r="D1094" s="620">
        <v>264.37</v>
      </c>
      <c r="E1094" s="743"/>
    </row>
    <row r="1095" spans="2:5" ht="12.75">
      <c r="B1095" s="473">
        <v>10101660</v>
      </c>
      <c r="C1095" s="274" t="s">
        <v>791</v>
      </c>
      <c r="D1095" s="620">
        <v>264.37</v>
      </c>
      <c r="E1095" s="743"/>
    </row>
    <row r="1096" spans="2:5" ht="12.75">
      <c r="B1096" s="473">
        <v>10101661</v>
      </c>
      <c r="C1096" s="274" t="s">
        <v>791</v>
      </c>
      <c r="D1096" s="620">
        <v>264.37</v>
      </c>
      <c r="E1096" s="743"/>
    </row>
    <row r="1097" spans="2:5" ht="12.75">
      <c r="B1097" s="473">
        <v>10101662</v>
      </c>
      <c r="C1097" s="274" t="s">
        <v>791</v>
      </c>
      <c r="D1097" s="620">
        <v>264.37</v>
      </c>
      <c r="E1097" s="743"/>
    </row>
    <row r="1098" spans="2:5" ht="12.75">
      <c r="B1098" s="473">
        <v>10101663</v>
      </c>
      <c r="C1098" s="274" t="s">
        <v>791</v>
      </c>
      <c r="D1098" s="620">
        <v>264.37</v>
      </c>
      <c r="E1098" s="743"/>
    </row>
    <row r="1099" spans="2:5" ht="12.75">
      <c r="B1099" s="473">
        <v>10101664</v>
      </c>
      <c r="C1099" s="274" t="s">
        <v>791</v>
      </c>
      <c r="D1099" s="620">
        <v>264.37</v>
      </c>
      <c r="E1099" s="743"/>
    </row>
    <row r="1100" spans="2:5" ht="12.75">
      <c r="B1100" s="473">
        <v>10101665</v>
      </c>
      <c r="C1100" s="274" t="s">
        <v>791</v>
      </c>
      <c r="D1100" s="620">
        <v>264.37</v>
      </c>
      <c r="E1100" s="743"/>
    </row>
    <row r="1101" spans="2:5" ht="12.75">
      <c r="B1101" s="473">
        <v>10101666</v>
      </c>
      <c r="C1101" s="274" t="s">
        <v>791</v>
      </c>
      <c r="D1101" s="620">
        <v>264.37</v>
      </c>
      <c r="E1101" s="743"/>
    </row>
    <row r="1102" spans="2:5" ht="12.75">
      <c r="B1102" s="473">
        <v>10101667</v>
      </c>
      <c r="C1102" s="274" t="s">
        <v>791</v>
      </c>
      <c r="D1102" s="620">
        <v>264.37</v>
      </c>
      <c r="E1102" s="743"/>
    </row>
    <row r="1103" spans="2:5" ht="12.75">
      <c r="B1103" s="473">
        <v>10101668</v>
      </c>
      <c r="C1103" s="274" t="s">
        <v>791</v>
      </c>
      <c r="D1103" s="620">
        <v>264.37</v>
      </c>
      <c r="E1103" s="743"/>
    </row>
    <row r="1104" spans="2:5" ht="12.75">
      <c r="B1104" s="473">
        <v>10101669</v>
      </c>
      <c r="C1104" s="274" t="s">
        <v>791</v>
      </c>
      <c r="D1104" s="620">
        <v>264.37</v>
      </c>
      <c r="E1104" s="743"/>
    </row>
    <row r="1105" spans="2:5" ht="12.75">
      <c r="B1105" s="473">
        <v>10101670</v>
      </c>
      <c r="C1105" s="274" t="s">
        <v>791</v>
      </c>
      <c r="D1105" s="620">
        <v>264.37</v>
      </c>
      <c r="E1105" s="743"/>
    </row>
    <row r="1106" spans="2:5" ht="12.75">
      <c r="B1106" s="473">
        <v>10101671</v>
      </c>
      <c r="C1106" s="274" t="s">
        <v>791</v>
      </c>
      <c r="D1106" s="620">
        <v>264.37</v>
      </c>
      <c r="E1106" s="743"/>
    </row>
    <row r="1107" spans="2:5" ht="12.75">
      <c r="B1107" s="473">
        <v>10101672</v>
      </c>
      <c r="C1107" s="274" t="s">
        <v>791</v>
      </c>
      <c r="D1107" s="620">
        <v>264.37</v>
      </c>
      <c r="E1107" s="743"/>
    </row>
    <row r="1108" spans="2:5" ht="12.75">
      <c r="B1108" s="473">
        <v>10101673</v>
      </c>
      <c r="C1108" s="274" t="s">
        <v>791</v>
      </c>
      <c r="D1108" s="620">
        <v>264.37</v>
      </c>
      <c r="E1108" s="743"/>
    </row>
    <row r="1109" spans="2:5" ht="12.75">
      <c r="B1109" s="473">
        <v>10101674</v>
      </c>
      <c r="C1109" s="274" t="s">
        <v>791</v>
      </c>
      <c r="D1109" s="620">
        <v>264.37</v>
      </c>
      <c r="E1109" s="743"/>
    </row>
    <row r="1110" spans="2:5" ht="12.75">
      <c r="B1110" s="473">
        <v>10101675</v>
      </c>
      <c r="C1110" s="274" t="s">
        <v>791</v>
      </c>
      <c r="D1110" s="620">
        <v>264.37</v>
      </c>
      <c r="E1110" s="743"/>
    </row>
    <row r="1111" spans="2:5" ht="12.75">
      <c r="B1111" s="473">
        <v>10101676</v>
      </c>
      <c r="C1111" s="274" t="s">
        <v>791</v>
      </c>
      <c r="D1111" s="620">
        <v>264.37</v>
      </c>
      <c r="E1111" s="743"/>
    </row>
    <row r="1112" spans="2:5" ht="12.75">
      <c r="B1112" s="473">
        <v>10101677</v>
      </c>
      <c r="C1112" s="274" t="s">
        <v>791</v>
      </c>
      <c r="D1112" s="620">
        <v>264.37</v>
      </c>
      <c r="E1112" s="743"/>
    </row>
    <row r="1113" spans="2:5" ht="12.75">
      <c r="B1113" s="473">
        <v>10101678</v>
      </c>
      <c r="C1113" s="274" t="s">
        <v>796</v>
      </c>
      <c r="D1113" s="625">
        <v>1770.16</v>
      </c>
      <c r="E1113" s="743"/>
    </row>
    <row r="1114" spans="2:5" ht="12.75">
      <c r="B1114" s="473">
        <v>10101679</v>
      </c>
      <c r="C1114" s="274" t="s">
        <v>796</v>
      </c>
      <c r="D1114" s="625">
        <v>1770.16</v>
      </c>
      <c r="E1114" s="743"/>
    </row>
    <row r="1115" spans="2:5" ht="12.75">
      <c r="B1115" s="473">
        <v>10101680</v>
      </c>
      <c r="C1115" s="274" t="s">
        <v>796</v>
      </c>
      <c r="D1115" s="625">
        <v>1770.16</v>
      </c>
      <c r="E1115" s="743"/>
    </row>
    <row r="1116" spans="2:5" ht="12.75">
      <c r="B1116" s="473">
        <v>10101681</v>
      </c>
      <c r="C1116" s="274" t="s">
        <v>796</v>
      </c>
      <c r="D1116" s="625">
        <v>1770.16</v>
      </c>
      <c r="E1116" s="743"/>
    </row>
    <row r="1117" spans="2:5" ht="12.75">
      <c r="B1117" s="473">
        <v>10101683</v>
      </c>
      <c r="C1117" s="274" t="s">
        <v>797</v>
      </c>
      <c r="D1117" s="625">
        <v>3219.64</v>
      </c>
      <c r="E1117" s="743"/>
    </row>
    <row r="1118" spans="2:5" ht="12.75">
      <c r="B1118" s="473">
        <v>10101684</v>
      </c>
      <c r="C1118" s="274" t="s">
        <v>798</v>
      </c>
      <c r="D1118" s="625">
        <v>1978.11</v>
      </c>
      <c r="E1118" s="743"/>
    </row>
    <row r="1119" spans="2:5" ht="12.75">
      <c r="B1119" s="473">
        <v>10101685</v>
      </c>
      <c r="C1119" s="274" t="s">
        <v>798</v>
      </c>
      <c r="D1119" s="625">
        <v>1978.11</v>
      </c>
      <c r="E1119" s="743"/>
    </row>
    <row r="1120" spans="2:5" ht="12.75">
      <c r="B1120" s="473">
        <v>10101686</v>
      </c>
      <c r="C1120" s="274" t="s">
        <v>798</v>
      </c>
      <c r="D1120" s="625">
        <v>1978.11</v>
      </c>
      <c r="E1120" s="743"/>
    </row>
    <row r="1121" spans="2:5" ht="12.75">
      <c r="B1121" s="473">
        <v>10101687</v>
      </c>
      <c r="C1121" s="274" t="s">
        <v>798</v>
      </c>
      <c r="D1121" s="625">
        <v>1978.11</v>
      </c>
      <c r="E1121" s="743"/>
    </row>
    <row r="1122" spans="2:5" ht="12.75">
      <c r="B1122" s="473">
        <v>10101688</v>
      </c>
      <c r="C1122" s="274" t="s">
        <v>798</v>
      </c>
      <c r="D1122" s="625">
        <v>1978.11</v>
      </c>
      <c r="E1122" s="743"/>
    </row>
    <row r="1123" spans="2:5" ht="12.75">
      <c r="B1123" s="473">
        <v>10101689</v>
      </c>
      <c r="C1123" s="274" t="s">
        <v>798</v>
      </c>
      <c r="D1123" s="625">
        <v>1978.11</v>
      </c>
      <c r="E1123" s="743"/>
    </row>
    <row r="1124" spans="2:5" ht="12.75">
      <c r="B1124" s="473">
        <v>10101690</v>
      </c>
      <c r="C1124" s="274" t="s">
        <v>798</v>
      </c>
      <c r="D1124" s="625">
        <v>1978.11</v>
      </c>
      <c r="E1124" s="743"/>
    </row>
    <row r="1125" spans="2:5" ht="12.75">
      <c r="B1125" s="473">
        <v>10101706</v>
      </c>
      <c r="C1125" s="274" t="s">
        <v>798</v>
      </c>
      <c r="D1125" s="625">
        <v>2484.81</v>
      </c>
      <c r="E1125" s="743"/>
    </row>
    <row r="1126" spans="2:5" ht="12.75">
      <c r="B1126" s="473">
        <v>10101707</v>
      </c>
      <c r="C1126" s="274" t="s">
        <v>798</v>
      </c>
      <c r="D1126" s="625">
        <v>2484.81</v>
      </c>
      <c r="E1126" s="743"/>
    </row>
    <row r="1127" spans="2:5" ht="12.75">
      <c r="B1127" s="473">
        <v>10101708</v>
      </c>
      <c r="C1127" s="274" t="s">
        <v>798</v>
      </c>
      <c r="D1127" s="625">
        <v>2484.81</v>
      </c>
      <c r="E1127" s="743"/>
    </row>
    <row r="1128" spans="2:5" ht="12.75">
      <c r="B1128" s="473">
        <v>10101709</v>
      </c>
      <c r="C1128" s="274" t="s">
        <v>798</v>
      </c>
      <c r="D1128" s="625">
        <v>2484.81</v>
      </c>
      <c r="E1128" s="743"/>
    </row>
    <row r="1129" spans="2:5" ht="12.75">
      <c r="B1129" s="473">
        <v>10101710</v>
      </c>
      <c r="C1129" s="274" t="s">
        <v>798</v>
      </c>
      <c r="D1129" s="625">
        <v>2484.81</v>
      </c>
      <c r="E1129" s="743"/>
    </row>
    <row r="1130" spans="2:5" ht="12.75">
      <c r="B1130" s="473">
        <v>10101711</v>
      </c>
      <c r="C1130" s="274" t="s">
        <v>798</v>
      </c>
      <c r="D1130" s="625">
        <v>2484.81</v>
      </c>
      <c r="E1130" s="743"/>
    </row>
    <row r="1131" spans="2:5" ht="12.75">
      <c r="B1131" s="473">
        <v>10101724</v>
      </c>
      <c r="C1131" s="274" t="s">
        <v>799</v>
      </c>
      <c r="D1131" s="625">
        <v>2726.63</v>
      </c>
      <c r="E1131" s="743"/>
    </row>
    <row r="1132" spans="2:5" ht="12.75">
      <c r="B1132" s="473">
        <v>10101725</v>
      </c>
      <c r="C1132" s="274" t="s">
        <v>799</v>
      </c>
      <c r="D1132" s="625">
        <v>2726.63</v>
      </c>
      <c r="E1132" s="743"/>
    </row>
    <row r="1133" spans="2:5" ht="12.75">
      <c r="B1133" s="473">
        <v>10101726</v>
      </c>
      <c r="C1133" s="274" t="s">
        <v>799</v>
      </c>
      <c r="D1133" s="625">
        <v>2726.63</v>
      </c>
      <c r="E1133" s="743"/>
    </row>
    <row r="1134" spans="2:5" ht="12.75">
      <c r="B1134" s="473">
        <v>10101727</v>
      </c>
      <c r="C1134" s="274" t="s">
        <v>799</v>
      </c>
      <c r="D1134" s="625">
        <v>2726.63</v>
      </c>
      <c r="E1134" s="743"/>
    </row>
    <row r="1135" spans="2:5" ht="12.75">
      <c r="B1135" s="473">
        <v>10101728</v>
      </c>
      <c r="C1135" s="274" t="s">
        <v>799</v>
      </c>
      <c r="D1135" s="625">
        <v>2726.63</v>
      </c>
      <c r="E1135" s="743"/>
    </row>
    <row r="1136" spans="2:5" ht="12.75">
      <c r="B1136" s="473">
        <v>10101729</v>
      </c>
      <c r="C1136" s="274" t="s">
        <v>799</v>
      </c>
      <c r="D1136" s="625">
        <v>2726.63</v>
      </c>
      <c r="E1136" s="743"/>
    </row>
    <row r="1137" spans="2:5" ht="12.75">
      <c r="B1137" s="473">
        <v>10101730</v>
      </c>
      <c r="C1137" s="274" t="s">
        <v>799</v>
      </c>
      <c r="D1137" s="625">
        <v>2726.63</v>
      </c>
      <c r="E1137" s="743"/>
    </row>
    <row r="1138" spans="2:5" ht="12.75">
      <c r="B1138" s="473">
        <v>10101731</v>
      </c>
      <c r="C1138" s="274" t="s">
        <v>799</v>
      </c>
      <c r="D1138" s="625">
        <v>2726.63</v>
      </c>
      <c r="E1138" s="743"/>
    </row>
    <row r="1139" spans="2:5" ht="12.75">
      <c r="B1139" s="473">
        <v>10101732</v>
      </c>
      <c r="C1139" s="274" t="s">
        <v>799</v>
      </c>
      <c r="D1139" s="625">
        <v>5453.26</v>
      </c>
      <c r="E1139" s="743"/>
    </row>
    <row r="1140" spans="2:5" ht="12.75">
      <c r="B1140" s="473">
        <v>10101733</v>
      </c>
      <c r="C1140" s="274" t="s">
        <v>799</v>
      </c>
      <c r="D1140" s="625">
        <v>2726.63</v>
      </c>
      <c r="E1140" s="743"/>
    </row>
    <row r="1141" spans="2:5" ht="12.75">
      <c r="B1141" s="473">
        <v>10101734</v>
      </c>
      <c r="C1141" s="274" t="s">
        <v>799</v>
      </c>
      <c r="D1141" s="625">
        <v>2726.63</v>
      </c>
      <c r="E1141" s="743"/>
    </row>
    <row r="1142" spans="2:5" ht="12.75">
      <c r="B1142" s="473">
        <v>10101735</v>
      </c>
      <c r="C1142" s="274" t="s">
        <v>799</v>
      </c>
      <c r="D1142" s="625">
        <v>2726.63</v>
      </c>
      <c r="E1142" s="743"/>
    </row>
    <row r="1143" spans="2:5" ht="12.75">
      <c r="B1143" s="473">
        <v>10101737</v>
      </c>
      <c r="C1143" s="274" t="s">
        <v>799</v>
      </c>
      <c r="D1143" s="625">
        <v>2726.63</v>
      </c>
      <c r="E1143" s="743"/>
    </row>
    <row r="1144" spans="2:5" ht="12.75">
      <c r="B1144" s="473">
        <v>10101738</v>
      </c>
      <c r="C1144" s="274" t="s">
        <v>799</v>
      </c>
      <c r="D1144" s="625">
        <v>2726.63</v>
      </c>
      <c r="E1144" s="743"/>
    </row>
    <row r="1145" spans="2:5" ht="12.75">
      <c r="B1145" s="473">
        <v>10101739</v>
      </c>
      <c r="C1145" s="274" t="s">
        <v>799</v>
      </c>
      <c r="D1145" s="625">
        <v>2726.63</v>
      </c>
      <c r="E1145" s="743"/>
    </row>
    <row r="1146" spans="2:5" ht="12.75">
      <c r="B1146" s="473">
        <v>10101740</v>
      </c>
      <c r="C1146" s="274" t="s">
        <v>799</v>
      </c>
      <c r="D1146" s="625">
        <v>2726.63</v>
      </c>
      <c r="E1146" s="743"/>
    </row>
    <row r="1147" spans="2:5" ht="12.75">
      <c r="B1147" s="473">
        <v>10101741</v>
      </c>
      <c r="C1147" s="274" t="s">
        <v>799</v>
      </c>
      <c r="D1147" s="625">
        <v>2726.63</v>
      </c>
      <c r="E1147" s="743"/>
    </row>
    <row r="1148" spans="2:5" ht="12.75">
      <c r="B1148" s="473">
        <v>10101742</v>
      </c>
      <c r="C1148" s="274" t="s">
        <v>799</v>
      </c>
      <c r="D1148" s="625">
        <v>2726.63</v>
      </c>
      <c r="E1148" s="743"/>
    </row>
    <row r="1149" spans="2:5" ht="12.75">
      <c r="B1149" s="473">
        <v>10101743</v>
      </c>
      <c r="C1149" s="274" t="s">
        <v>799</v>
      </c>
      <c r="D1149" s="625">
        <v>2726.63</v>
      </c>
      <c r="E1149" s="743"/>
    </row>
    <row r="1150" spans="2:5" ht="12.75">
      <c r="B1150" s="473">
        <v>10101775</v>
      </c>
      <c r="C1150" s="274" t="s">
        <v>800</v>
      </c>
      <c r="D1150" s="625">
        <v>70235.2</v>
      </c>
      <c r="E1150" s="743"/>
    </row>
    <row r="1151" spans="2:5" ht="12.75">
      <c r="B1151" s="473">
        <v>10101776</v>
      </c>
      <c r="C1151" s="274" t="s">
        <v>801</v>
      </c>
      <c r="D1151" s="625">
        <v>29150.19</v>
      </c>
      <c r="E1151" s="743"/>
    </row>
    <row r="1152" spans="2:5" ht="12.75">
      <c r="B1152" s="473">
        <v>10101777</v>
      </c>
      <c r="C1152" s="274" t="s">
        <v>801</v>
      </c>
      <c r="D1152" s="625">
        <v>29150.19</v>
      </c>
      <c r="E1152" s="743"/>
    </row>
    <row r="1153" spans="2:5" ht="12.75">
      <c r="B1153" s="473">
        <v>10101778</v>
      </c>
      <c r="C1153" s="274" t="s">
        <v>801</v>
      </c>
      <c r="D1153" s="625">
        <v>29150.19</v>
      </c>
      <c r="E1153" s="743"/>
    </row>
    <row r="1154" spans="2:5" ht="12.75">
      <c r="B1154" s="473">
        <v>10101779</v>
      </c>
      <c r="C1154" s="274" t="s">
        <v>801</v>
      </c>
      <c r="D1154" s="625">
        <v>29150.19</v>
      </c>
      <c r="E1154" s="743"/>
    </row>
    <row r="1155" spans="2:5" ht="12.75">
      <c r="B1155" s="473">
        <v>10101780</v>
      </c>
      <c r="C1155" s="274" t="s">
        <v>802</v>
      </c>
      <c r="D1155" s="625">
        <v>38295.61</v>
      </c>
      <c r="E1155" s="743"/>
    </row>
    <row r="1156" spans="2:5" ht="12.75">
      <c r="B1156" s="473">
        <v>10101781</v>
      </c>
      <c r="C1156" s="274" t="s">
        <v>802</v>
      </c>
      <c r="D1156" s="625">
        <v>38295.61</v>
      </c>
      <c r="E1156" s="743"/>
    </row>
    <row r="1157" spans="2:5" ht="12.75">
      <c r="B1157" s="473">
        <v>10101788</v>
      </c>
      <c r="C1157" s="274" t="s">
        <v>803</v>
      </c>
      <c r="D1157" s="625">
        <v>1850.54</v>
      </c>
      <c r="E1157" s="743"/>
    </row>
    <row r="1158" spans="2:5" ht="12.75">
      <c r="B1158" s="473">
        <v>10101789</v>
      </c>
      <c r="C1158" s="274" t="s">
        <v>803</v>
      </c>
      <c r="D1158" s="625">
        <v>1850.54</v>
      </c>
      <c r="E1158" s="743"/>
    </row>
    <row r="1159" spans="2:5" ht="12.75">
      <c r="B1159" s="473">
        <v>10101790</v>
      </c>
      <c r="C1159" s="274" t="s">
        <v>803</v>
      </c>
      <c r="D1159" s="625">
        <v>1850.54</v>
      </c>
      <c r="E1159" s="743"/>
    </row>
    <row r="1160" spans="2:5" ht="12.75">
      <c r="B1160" s="473">
        <v>10101791</v>
      </c>
      <c r="C1160" s="274" t="s">
        <v>804</v>
      </c>
      <c r="D1160" s="625">
        <v>3002.27</v>
      </c>
      <c r="E1160" s="743"/>
    </row>
    <row r="1161" spans="2:5" ht="12.75">
      <c r="B1161" s="473">
        <v>10101792</v>
      </c>
      <c r="C1161" s="274" t="s">
        <v>804</v>
      </c>
      <c r="D1161" s="625">
        <v>3002.27</v>
      </c>
      <c r="E1161" s="743"/>
    </row>
    <row r="1162" spans="2:5" ht="12.75">
      <c r="B1162" s="473">
        <v>10101793</v>
      </c>
      <c r="C1162" s="274" t="s">
        <v>804</v>
      </c>
      <c r="D1162" s="625">
        <v>3002.27</v>
      </c>
      <c r="E1162" s="743"/>
    </row>
    <row r="1163" spans="2:5" ht="12.75">
      <c r="B1163" s="473">
        <v>10101794</v>
      </c>
      <c r="C1163" s="274" t="s">
        <v>804</v>
      </c>
      <c r="D1163" s="625">
        <v>3002.27</v>
      </c>
      <c r="E1163" s="743"/>
    </row>
    <row r="1164" spans="2:5" ht="12.75">
      <c r="B1164" s="473">
        <v>10101795</v>
      </c>
      <c r="C1164" s="274" t="s">
        <v>804</v>
      </c>
      <c r="D1164" s="625">
        <v>3002.27</v>
      </c>
      <c r="E1164" s="743"/>
    </row>
    <row r="1165" spans="2:5" ht="12.75">
      <c r="B1165" s="473">
        <v>10101796</v>
      </c>
      <c r="C1165" s="274" t="s">
        <v>804</v>
      </c>
      <c r="D1165" s="625">
        <v>3002.27</v>
      </c>
      <c r="E1165" s="743"/>
    </row>
    <row r="1166" spans="2:5" ht="12.75">
      <c r="B1166" s="473">
        <v>10101797</v>
      </c>
      <c r="C1166" s="274" t="s">
        <v>804</v>
      </c>
      <c r="D1166" s="625">
        <v>3002.27</v>
      </c>
      <c r="E1166" s="743"/>
    </row>
    <row r="1167" spans="2:5" ht="12.75">
      <c r="B1167" s="473">
        <v>10101798</v>
      </c>
      <c r="C1167" s="274" t="s">
        <v>804</v>
      </c>
      <c r="D1167" s="625">
        <v>3002.27</v>
      </c>
      <c r="E1167" s="743"/>
    </row>
    <row r="1168" spans="2:5" ht="12.75">
      <c r="B1168" s="473">
        <v>10101799</v>
      </c>
      <c r="C1168" s="274" t="s">
        <v>804</v>
      </c>
      <c r="D1168" s="625">
        <v>3002.27</v>
      </c>
      <c r="E1168" s="743"/>
    </row>
    <row r="1169" spans="2:5" ht="12.75">
      <c r="B1169" s="473">
        <v>10101800</v>
      </c>
      <c r="C1169" s="274" t="s">
        <v>804</v>
      </c>
      <c r="D1169" s="625">
        <v>3002.27</v>
      </c>
      <c r="E1169" s="743"/>
    </row>
    <row r="1170" spans="2:5" ht="12.75">
      <c r="B1170" s="473">
        <v>10101801</v>
      </c>
      <c r="C1170" s="274" t="s">
        <v>804</v>
      </c>
      <c r="D1170" s="625">
        <v>3002.27</v>
      </c>
      <c r="E1170" s="743"/>
    </row>
    <row r="1171" spans="2:5" ht="12.75">
      <c r="B1171" s="473">
        <v>10101802</v>
      </c>
      <c r="C1171" s="274" t="s">
        <v>805</v>
      </c>
      <c r="D1171" s="625">
        <v>3516.66</v>
      </c>
      <c r="E1171" s="743"/>
    </row>
    <row r="1172" spans="2:5" ht="12.75">
      <c r="B1172" s="473">
        <v>10101803</v>
      </c>
      <c r="C1172" s="274" t="s">
        <v>805</v>
      </c>
      <c r="D1172" s="625">
        <v>3516.66</v>
      </c>
      <c r="E1172" s="743"/>
    </row>
    <row r="1173" spans="2:5" ht="12.75">
      <c r="B1173" s="473">
        <v>10101804</v>
      </c>
      <c r="C1173" s="274" t="s">
        <v>805</v>
      </c>
      <c r="D1173" s="625">
        <v>3516.66</v>
      </c>
      <c r="E1173" s="743"/>
    </row>
    <row r="1174" spans="2:5" ht="12.75">
      <c r="B1174" s="473">
        <v>10101805</v>
      </c>
      <c r="C1174" s="274" t="s">
        <v>805</v>
      </c>
      <c r="D1174" s="625">
        <v>3516.66</v>
      </c>
      <c r="E1174" s="743"/>
    </row>
    <row r="1175" spans="2:5" ht="12.75">
      <c r="B1175" s="473">
        <v>10101806</v>
      </c>
      <c r="C1175" s="274" t="s">
        <v>805</v>
      </c>
      <c r="D1175" s="625">
        <v>3516.66</v>
      </c>
      <c r="E1175" s="743"/>
    </row>
    <row r="1176" spans="2:5" ht="12.75">
      <c r="B1176" s="473">
        <v>10101807</v>
      </c>
      <c r="C1176" s="274" t="s">
        <v>805</v>
      </c>
      <c r="D1176" s="625">
        <v>3516.66</v>
      </c>
      <c r="E1176" s="743"/>
    </row>
    <row r="1177" spans="2:5" ht="12.75">
      <c r="B1177" s="473">
        <v>10101808</v>
      </c>
      <c r="C1177" s="274" t="s">
        <v>805</v>
      </c>
      <c r="D1177" s="625">
        <v>3516.66</v>
      </c>
      <c r="E1177" s="743"/>
    </row>
    <row r="1178" spans="2:5" ht="12.75">
      <c r="B1178" s="473">
        <v>10101809</v>
      </c>
      <c r="C1178" s="274" t="s">
        <v>805</v>
      </c>
      <c r="D1178" s="625">
        <v>3516.66</v>
      </c>
      <c r="E1178" s="743"/>
    </row>
    <row r="1179" spans="2:5" ht="12.75">
      <c r="B1179" s="473">
        <v>10101810</v>
      </c>
      <c r="C1179" s="274" t="s">
        <v>805</v>
      </c>
      <c r="D1179" s="625">
        <v>3516.66</v>
      </c>
      <c r="E1179" s="743"/>
    </row>
    <row r="1180" spans="2:5" ht="12.75">
      <c r="B1180" s="473">
        <v>10101811</v>
      </c>
      <c r="C1180" s="274" t="s">
        <v>805</v>
      </c>
      <c r="D1180" s="625">
        <v>3516.66</v>
      </c>
      <c r="E1180" s="743"/>
    </row>
    <row r="1181" spans="2:5" ht="12.75">
      <c r="B1181" s="473">
        <v>10101812</v>
      </c>
      <c r="C1181" s="274" t="s">
        <v>805</v>
      </c>
      <c r="D1181" s="625">
        <v>3516.66</v>
      </c>
      <c r="E1181" s="743"/>
    </row>
    <row r="1182" spans="2:5" ht="12.75">
      <c r="B1182" s="473">
        <v>10101813</v>
      </c>
      <c r="C1182" s="274" t="s">
        <v>805</v>
      </c>
      <c r="D1182" s="625">
        <v>3516.66</v>
      </c>
      <c r="E1182" s="743"/>
    </row>
    <row r="1183" spans="2:5" ht="12.75">
      <c r="B1183" s="473">
        <v>10100535</v>
      </c>
      <c r="C1183" s="274" t="s">
        <v>806</v>
      </c>
      <c r="D1183" s="625">
        <v>1396.64</v>
      </c>
      <c r="E1183" s="743"/>
    </row>
    <row r="1184" spans="2:5" ht="12.75">
      <c r="B1184" s="473">
        <v>10100536</v>
      </c>
      <c r="C1184" s="274" t="s">
        <v>807</v>
      </c>
      <c r="D1184" s="625">
        <v>2564.16</v>
      </c>
      <c r="E1184" s="743"/>
    </row>
    <row r="1185" spans="2:5" ht="12.75">
      <c r="B1185" s="473">
        <v>10100537</v>
      </c>
      <c r="C1185" s="274" t="s">
        <v>808</v>
      </c>
      <c r="D1185" s="625">
        <v>3476.54</v>
      </c>
      <c r="E1185" s="743"/>
    </row>
    <row r="1186" spans="2:5" ht="12.75">
      <c r="B1186" s="473">
        <v>10100538</v>
      </c>
      <c r="C1186" s="274" t="s">
        <v>808</v>
      </c>
      <c r="D1186" s="625">
        <v>3476.54</v>
      </c>
      <c r="E1186" s="743"/>
    </row>
    <row r="1187" spans="2:5" ht="12.75">
      <c r="B1187" s="473">
        <v>10100539</v>
      </c>
      <c r="C1187" s="274" t="s">
        <v>808</v>
      </c>
      <c r="D1187" s="625">
        <v>3476.54</v>
      </c>
      <c r="E1187" s="743"/>
    </row>
    <row r="1188" spans="2:5" ht="12.75">
      <c r="B1188" s="473">
        <v>10100540</v>
      </c>
      <c r="C1188" s="274" t="s">
        <v>808</v>
      </c>
      <c r="D1188" s="625">
        <v>3476.54</v>
      </c>
      <c r="E1188" s="743"/>
    </row>
    <row r="1189" spans="2:5" ht="12.75">
      <c r="B1189" s="473">
        <v>10100541</v>
      </c>
      <c r="C1189" s="274" t="s">
        <v>808</v>
      </c>
      <c r="D1189" s="625">
        <v>3476.54</v>
      </c>
      <c r="E1189" s="743"/>
    </row>
    <row r="1190" spans="2:5" ht="12.75">
      <c r="B1190" s="473">
        <v>10100542</v>
      </c>
      <c r="C1190" s="274" t="s">
        <v>808</v>
      </c>
      <c r="D1190" s="625">
        <v>3476.54</v>
      </c>
      <c r="E1190" s="743"/>
    </row>
    <row r="1191" spans="2:5" ht="12.75">
      <c r="B1191" s="473">
        <v>10100543</v>
      </c>
      <c r="C1191" s="274" t="s">
        <v>808</v>
      </c>
      <c r="D1191" s="625">
        <v>3476.54</v>
      </c>
      <c r="E1191" s="743"/>
    </row>
    <row r="1192" spans="2:5" ht="12.75">
      <c r="B1192" s="473">
        <v>10100544</v>
      </c>
      <c r="C1192" s="274" t="s">
        <v>808</v>
      </c>
      <c r="D1192" s="625">
        <v>3476.54</v>
      </c>
      <c r="E1192" s="743"/>
    </row>
    <row r="1193" spans="2:5" ht="12.75">
      <c r="B1193" s="473">
        <v>10100545</v>
      </c>
      <c r="C1193" s="274" t="s">
        <v>808</v>
      </c>
      <c r="D1193" s="625">
        <v>3476.54</v>
      </c>
      <c r="E1193" s="743"/>
    </row>
    <row r="1194" spans="2:5" ht="12.75">
      <c r="B1194" s="473">
        <v>10100546</v>
      </c>
      <c r="C1194" s="274" t="s">
        <v>808</v>
      </c>
      <c r="D1194" s="625">
        <v>3476.54</v>
      </c>
      <c r="E1194" s="743"/>
    </row>
    <row r="1195" spans="2:5" ht="12.75">
      <c r="B1195" s="473">
        <v>10100547</v>
      </c>
      <c r="C1195" s="274" t="s">
        <v>808</v>
      </c>
      <c r="D1195" s="625">
        <v>3476.54</v>
      </c>
      <c r="E1195" s="743"/>
    </row>
    <row r="1196" spans="2:5" ht="12.75">
      <c r="B1196" s="473">
        <v>10100548</v>
      </c>
      <c r="C1196" s="274" t="s">
        <v>808</v>
      </c>
      <c r="D1196" s="625">
        <v>3476.54</v>
      </c>
      <c r="E1196" s="743"/>
    </row>
    <row r="1197" spans="2:5" ht="12.75">
      <c r="B1197" s="473">
        <v>10100549</v>
      </c>
      <c r="C1197" s="274" t="s">
        <v>808</v>
      </c>
      <c r="D1197" s="625">
        <v>3476.54</v>
      </c>
      <c r="E1197" s="743"/>
    </row>
    <row r="1198" spans="2:5" ht="12.75">
      <c r="B1198" s="473">
        <v>10100550</v>
      </c>
      <c r="C1198" s="274" t="s">
        <v>808</v>
      </c>
      <c r="D1198" s="625">
        <v>3476.54</v>
      </c>
      <c r="E1198" s="743"/>
    </row>
    <row r="1199" spans="2:5" ht="12.75">
      <c r="B1199" s="473">
        <v>10100551</v>
      </c>
      <c r="C1199" s="274" t="s">
        <v>808</v>
      </c>
      <c r="D1199" s="625">
        <v>3476.54</v>
      </c>
      <c r="E1199" s="743"/>
    </row>
    <row r="1200" spans="2:5" ht="12.75">
      <c r="B1200" s="473">
        <v>10100552</v>
      </c>
      <c r="C1200" s="274" t="s">
        <v>808</v>
      </c>
      <c r="D1200" s="625">
        <v>3476.54</v>
      </c>
      <c r="E1200" s="743"/>
    </row>
    <row r="1201" spans="2:5" ht="12.75">
      <c r="B1201" s="473">
        <v>10100553</v>
      </c>
      <c r="C1201" s="274" t="s">
        <v>808</v>
      </c>
      <c r="D1201" s="625">
        <v>3476.54</v>
      </c>
      <c r="E1201" s="743"/>
    </row>
    <row r="1202" spans="2:5" ht="12.75">
      <c r="B1202" s="473">
        <v>10100554</v>
      </c>
      <c r="C1202" s="274" t="s">
        <v>808</v>
      </c>
      <c r="D1202" s="625">
        <v>3476.54</v>
      </c>
      <c r="E1202" s="743"/>
    </row>
    <row r="1203" spans="2:5" ht="12.75">
      <c r="B1203" s="473">
        <v>10100555</v>
      </c>
      <c r="C1203" s="274" t="s">
        <v>808</v>
      </c>
      <c r="D1203" s="625">
        <v>3476.54</v>
      </c>
      <c r="E1203" s="743"/>
    </row>
    <row r="1204" spans="2:5" ht="12.75">
      <c r="B1204" s="473">
        <v>10100556</v>
      </c>
      <c r="C1204" s="274" t="s">
        <v>808</v>
      </c>
      <c r="D1204" s="625">
        <v>3476.54</v>
      </c>
      <c r="E1204" s="743"/>
    </row>
    <row r="1205" spans="2:5" ht="12.75">
      <c r="B1205" s="473">
        <v>10100557</v>
      </c>
      <c r="C1205" s="274" t="s">
        <v>808</v>
      </c>
      <c r="D1205" s="625">
        <v>3476.54</v>
      </c>
      <c r="E1205" s="743"/>
    </row>
    <row r="1206" spans="2:5" ht="12.75">
      <c r="B1206" s="473">
        <v>10100558</v>
      </c>
      <c r="C1206" s="274" t="s">
        <v>808</v>
      </c>
      <c r="D1206" s="625">
        <v>3476.54</v>
      </c>
      <c r="E1206" s="743"/>
    </row>
    <row r="1207" spans="2:5" ht="12.75">
      <c r="B1207" s="473">
        <v>10100559</v>
      </c>
      <c r="C1207" s="274" t="s">
        <v>808</v>
      </c>
      <c r="D1207" s="625">
        <v>3476.54</v>
      </c>
      <c r="E1207" s="743"/>
    </row>
    <row r="1208" spans="2:5" ht="12.75">
      <c r="B1208" s="473">
        <v>10100560</v>
      </c>
      <c r="C1208" s="274" t="s">
        <v>808</v>
      </c>
      <c r="D1208" s="625">
        <v>3476.54</v>
      </c>
      <c r="E1208" s="743"/>
    </row>
    <row r="1209" spans="2:5" ht="12.75">
      <c r="B1209" s="473">
        <v>10100561</v>
      </c>
      <c r="C1209" s="274" t="s">
        <v>808</v>
      </c>
      <c r="D1209" s="625">
        <v>3476.54</v>
      </c>
      <c r="E1209" s="743"/>
    </row>
    <row r="1210" spans="2:5" ht="12.75">
      <c r="B1210" s="473">
        <v>10100562</v>
      </c>
      <c r="C1210" s="274" t="s">
        <v>808</v>
      </c>
      <c r="D1210" s="625">
        <v>3476.54</v>
      </c>
      <c r="E1210" s="743"/>
    </row>
    <row r="1211" spans="2:5" ht="12.75">
      <c r="B1211" s="473">
        <v>10100563</v>
      </c>
      <c r="C1211" s="274" t="s">
        <v>808</v>
      </c>
      <c r="D1211" s="625">
        <v>3476.54</v>
      </c>
      <c r="E1211" s="743"/>
    </row>
    <row r="1212" spans="2:5" ht="12.75">
      <c r="B1212" s="473">
        <v>10100564</v>
      </c>
      <c r="C1212" s="274" t="s">
        <v>808</v>
      </c>
      <c r="D1212" s="625">
        <v>3476.54</v>
      </c>
      <c r="E1212" s="743"/>
    </row>
    <row r="1213" spans="2:5" ht="12.75">
      <c r="B1213" s="473">
        <v>10100565</v>
      </c>
      <c r="C1213" s="274" t="s">
        <v>808</v>
      </c>
      <c r="D1213" s="625">
        <v>3476.54</v>
      </c>
      <c r="E1213" s="743"/>
    </row>
    <row r="1214" spans="2:5" ht="12.75">
      <c r="B1214" s="473">
        <v>10100566</v>
      </c>
      <c r="C1214" s="274" t="s">
        <v>808</v>
      </c>
      <c r="D1214" s="625">
        <v>3476.54</v>
      </c>
      <c r="E1214" s="743"/>
    </row>
    <row r="1215" spans="2:5" ht="12.75">
      <c r="B1215" s="473">
        <v>10100567</v>
      </c>
      <c r="C1215" s="274" t="s">
        <v>808</v>
      </c>
      <c r="D1215" s="625">
        <v>3476.54</v>
      </c>
      <c r="E1215" s="743"/>
    </row>
    <row r="1216" spans="2:5" ht="12.75">
      <c r="B1216" s="473">
        <v>10100568</v>
      </c>
      <c r="C1216" s="274" t="s">
        <v>808</v>
      </c>
      <c r="D1216" s="625">
        <v>3476.54</v>
      </c>
      <c r="E1216" s="743"/>
    </row>
    <row r="1217" spans="2:5" ht="12.75">
      <c r="B1217" s="473">
        <v>10100569</v>
      </c>
      <c r="C1217" s="274" t="s">
        <v>808</v>
      </c>
      <c r="D1217" s="625">
        <v>3476.54</v>
      </c>
      <c r="E1217" s="743"/>
    </row>
    <row r="1218" spans="2:5" ht="12.75">
      <c r="B1218" s="473">
        <v>10100570</v>
      </c>
      <c r="C1218" s="274" t="s">
        <v>808</v>
      </c>
      <c r="D1218" s="625">
        <v>3476.54</v>
      </c>
      <c r="E1218" s="743"/>
    </row>
    <row r="1219" spans="2:5" ht="12.75">
      <c r="B1219" s="473">
        <v>10100571</v>
      </c>
      <c r="C1219" s="274" t="s">
        <v>808</v>
      </c>
      <c r="D1219" s="625">
        <v>3476.54</v>
      </c>
      <c r="E1219" s="743"/>
    </row>
    <row r="1220" spans="2:5" ht="12.75">
      <c r="B1220" s="473">
        <v>10100575</v>
      </c>
      <c r="C1220" s="274" t="s">
        <v>809</v>
      </c>
      <c r="D1220" s="625">
        <v>2692.48</v>
      </c>
      <c r="E1220" s="743"/>
    </row>
    <row r="1221" spans="2:5" ht="12.75">
      <c r="B1221" s="473">
        <v>10100576</v>
      </c>
      <c r="C1221" s="274" t="s">
        <v>810</v>
      </c>
      <c r="D1221" s="625">
        <v>6133.73</v>
      </c>
      <c r="E1221" s="743"/>
    </row>
    <row r="1222" spans="2:5" ht="12.75">
      <c r="B1222" s="473">
        <v>10100577</v>
      </c>
      <c r="C1222" s="274" t="s">
        <v>810</v>
      </c>
      <c r="D1222" s="625">
        <v>6133.73</v>
      </c>
      <c r="E1222" s="743"/>
    </row>
    <row r="1223" spans="2:5" ht="12.75">
      <c r="B1223" s="473">
        <v>10100578</v>
      </c>
      <c r="C1223" s="274" t="s">
        <v>810</v>
      </c>
      <c r="D1223" s="625">
        <v>6133.73</v>
      </c>
      <c r="E1223" s="743"/>
    </row>
    <row r="1224" spans="2:5" ht="12.75">
      <c r="B1224" s="473">
        <v>10100579</v>
      </c>
      <c r="C1224" s="274" t="s">
        <v>810</v>
      </c>
      <c r="D1224" s="625">
        <v>6133.73</v>
      </c>
      <c r="E1224" s="743"/>
    </row>
    <row r="1225" spans="2:5" ht="12.75">
      <c r="B1225" s="473">
        <v>10100580</v>
      </c>
      <c r="C1225" s="274" t="s">
        <v>810</v>
      </c>
      <c r="D1225" s="625">
        <v>6133.73</v>
      </c>
      <c r="E1225" s="743"/>
    </row>
    <row r="1226" spans="2:5" ht="12.75">
      <c r="B1226" s="473">
        <v>10100581</v>
      </c>
      <c r="C1226" s="274" t="s">
        <v>810</v>
      </c>
      <c r="D1226" s="625">
        <v>6133.73</v>
      </c>
      <c r="E1226" s="743"/>
    </row>
    <row r="1227" spans="2:5" ht="12.75">
      <c r="B1227" s="473">
        <v>10100582</v>
      </c>
      <c r="C1227" s="274" t="s">
        <v>810</v>
      </c>
      <c r="D1227" s="625">
        <v>6133.73</v>
      </c>
      <c r="E1227" s="743"/>
    </row>
    <row r="1228" spans="2:5" ht="12.75">
      <c r="B1228" s="473">
        <v>10100583</v>
      </c>
      <c r="C1228" s="274" t="s">
        <v>810</v>
      </c>
      <c r="D1228" s="625">
        <v>6133.73</v>
      </c>
      <c r="E1228" s="743"/>
    </row>
    <row r="1229" spans="2:5" ht="12.75">
      <c r="B1229" s="473">
        <v>10100584</v>
      </c>
      <c r="C1229" s="274" t="s">
        <v>810</v>
      </c>
      <c r="D1229" s="625">
        <v>6133.73</v>
      </c>
      <c r="E1229" s="743"/>
    </row>
    <row r="1230" spans="2:5" ht="12.75">
      <c r="B1230" s="473">
        <v>10100585</v>
      </c>
      <c r="C1230" s="274" t="s">
        <v>810</v>
      </c>
      <c r="D1230" s="625">
        <v>6133.73</v>
      </c>
      <c r="E1230" s="743"/>
    </row>
    <row r="1231" spans="2:5" ht="12.75">
      <c r="B1231" s="473">
        <v>10100786</v>
      </c>
      <c r="C1231" s="274" t="s">
        <v>811</v>
      </c>
      <c r="D1231" s="620">
        <v>243.36</v>
      </c>
      <c r="E1231" s="743"/>
    </row>
    <row r="1232" spans="2:5" ht="12.75">
      <c r="B1232" s="473">
        <v>10100787</v>
      </c>
      <c r="C1232" s="274" t="s">
        <v>811</v>
      </c>
      <c r="D1232" s="620">
        <v>243.36</v>
      </c>
      <c r="E1232" s="743"/>
    </row>
    <row r="1233" spans="2:5" ht="12.75">
      <c r="B1233" s="473">
        <v>10100788</v>
      </c>
      <c r="C1233" s="274" t="s">
        <v>811</v>
      </c>
      <c r="D1233" s="620">
        <v>243.36</v>
      </c>
      <c r="E1233" s="743"/>
    </row>
    <row r="1234" spans="2:5" ht="12.75">
      <c r="B1234" s="473">
        <v>10100789</v>
      </c>
      <c r="C1234" s="274" t="s">
        <v>811</v>
      </c>
      <c r="D1234" s="620">
        <v>243.36</v>
      </c>
      <c r="E1234" s="743"/>
    </row>
    <row r="1235" spans="2:5" ht="12.75">
      <c r="B1235" s="473">
        <v>10100790</v>
      </c>
      <c r="C1235" s="274" t="s">
        <v>811</v>
      </c>
      <c r="D1235" s="620">
        <v>243.36</v>
      </c>
      <c r="E1235" s="743"/>
    </row>
    <row r="1236" spans="2:5" ht="12.75">
      <c r="B1236" s="473">
        <v>10100791</v>
      </c>
      <c r="C1236" s="274" t="s">
        <v>811</v>
      </c>
      <c r="D1236" s="620">
        <v>243.36</v>
      </c>
      <c r="E1236" s="743"/>
    </row>
    <row r="1237" spans="2:5" ht="12.75">
      <c r="B1237" s="473">
        <v>10100792</v>
      </c>
      <c r="C1237" s="274" t="s">
        <v>811</v>
      </c>
      <c r="D1237" s="620">
        <v>243.36</v>
      </c>
      <c r="E1237" s="743"/>
    </row>
    <row r="1238" spans="2:5" ht="12.75">
      <c r="B1238" s="473">
        <v>10100793</v>
      </c>
      <c r="C1238" s="274" t="s">
        <v>811</v>
      </c>
      <c r="D1238" s="620">
        <v>243.36</v>
      </c>
      <c r="E1238" s="743"/>
    </row>
    <row r="1239" spans="2:5" ht="12.75">
      <c r="B1239" s="473">
        <v>10100794</v>
      </c>
      <c r="C1239" s="274" t="s">
        <v>812</v>
      </c>
      <c r="D1239" s="625">
        <v>1644.3</v>
      </c>
      <c r="E1239" s="743"/>
    </row>
    <row r="1240" spans="2:5" ht="12.75">
      <c r="B1240" s="473">
        <v>10100795</v>
      </c>
      <c r="C1240" s="274" t="s">
        <v>812</v>
      </c>
      <c r="D1240" s="625">
        <v>1644.3</v>
      </c>
      <c r="E1240" s="743"/>
    </row>
    <row r="1241" spans="2:5" ht="12.75">
      <c r="B1241" s="473">
        <v>10101176</v>
      </c>
      <c r="C1241" s="274" t="s">
        <v>808</v>
      </c>
      <c r="D1241" s="625">
        <v>9653.79</v>
      </c>
      <c r="E1241" s="743"/>
    </row>
    <row r="1242" spans="2:5" ht="12.75">
      <c r="B1242" s="473">
        <v>10101177</v>
      </c>
      <c r="C1242" s="274" t="s">
        <v>808</v>
      </c>
      <c r="D1242" s="625">
        <v>9653.79</v>
      </c>
      <c r="E1242" s="743"/>
    </row>
    <row r="1243" spans="2:5" ht="12.75">
      <c r="B1243" s="473">
        <v>10101178</v>
      </c>
      <c r="C1243" s="274" t="s">
        <v>808</v>
      </c>
      <c r="D1243" s="625">
        <v>9653.79</v>
      </c>
      <c r="E1243" s="743"/>
    </row>
    <row r="1244" spans="2:5" ht="12.75">
      <c r="B1244" s="473">
        <v>10101179</v>
      </c>
      <c r="C1244" s="274" t="s">
        <v>808</v>
      </c>
      <c r="D1244" s="625">
        <v>9653.79</v>
      </c>
      <c r="E1244" s="743"/>
    </row>
    <row r="1245" spans="2:5" ht="12.75">
      <c r="B1245" s="473">
        <v>10101180</v>
      </c>
      <c r="C1245" s="274" t="s">
        <v>808</v>
      </c>
      <c r="D1245" s="625">
        <v>9653.79</v>
      </c>
      <c r="E1245" s="743"/>
    </row>
    <row r="1246" spans="2:5" ht="12.75">
      <c r="B1246" s="473">
        <v>10101181</v>
      </c>
      <c r="C1246" s="274" t="s">
        <v>808</v>
      </c>
      <c r="D1246" s="625">
        <v>9653.79</v>
      </c>
      <c r="E1246" s="743"/>
    </row>
    <row r="1247" spans="2:5" ht="12.75">
      <c r="B1247" s="473">
        <v>10101182</v>
      </c>
      <c r="C1247" s="274" t="s">
        <v>808</v>
      </c>
      <c r="D1247" s="625">
        <v>9653.79</v>
      </c>
      <c r="E1247" s="743"/>
    </row>
    <row r="1248" spans="2:5" ht="12.75">
      <c r="B1248" s="473">
        <v>10101183</v>
      </c>
      <c r="C1248" s="274" t="s">
        <v>808</v>
      </c>
      <c r="D1248" s="625">
        <v>9653.79</v>
      </c>
      <c r="E1248" s="743"/>
    </row>
    <row r="1249" spans="2:5" ht="12.75">
      <c r="B1249" s="473">
        <v>10101184</v>
      </c>
      <c r="C1249" s="274" t="s">
        <v>808</v>
      </c>
      <c r="D1249" s="625">
        <v>9653.79</v>
      </c>
      <c r="E1249" s="743"/>
    </row>
    <row r="1250" spans="2:5" ht="12.75">
      <c r="B1250" s="473">
        <v>10101185</v>
      </c>
      <c r="C1250" s="274" t="s">
        <v>808</v>
      </c>
      <c r="D1250" s="625">
        <v>9653.79</v>
      </c>
      <c r="E1250" s="743"/>
    </row>
    <row r="1251" spans="2:5" ht="12.75">
      <c r="B1251" s="473">
        <v>10101186</v>
      </c>
      <c r="C1251" s="274" t="s">
        <v>813</v>
      </c>
      <c r="D1251" s="625">
        <v>2492.46</v>
      </c>
      <c r="E1251" s="743"/>
    </row>
    <row r="1252" spans="2:5" ht="12.75">
      <c r="B1252" s="473">
        <v>10101682</v>
      </c>
      <c r="C1252" s="274" t="s">
        <v>813</v>
      </c>
      <c r="D1252" s="625">
        <v>1975.62</v>
      </c>
      <c r="E1252" s="743"/>
    </row>
    <row r="1253" spans="2:5" ht="12.75">
      <c r="B1253" s="473">
        <v>10101712</v>
      </c>
      <c r="C1253" s="274" t="s">
        <v>814</v>
      </c>
      <c r="D1253" s="625">
        <v>10701.82</v>
      </c>
      <c r="E1253" s="743"/>
    </row>
    <row r="1254" spans="2:5" ht="12.75">
      <c r="B1254" s="473">
        <v>10101713</v>
      </c>
      <c r="C1254" s="274" t="s">
        <v>814</v>
      </c>
      <c r="D1254" s="625">
        <v>10701.82</v>
      </c>
      <c r="E1254" s="743"/>
    </row>
    <row r="1255" spans="2:5" ht="12.75">
      <c r="B1255" s="473">
        <v>10101714</v>
      </c>
      <c r="C1255" s="274" t="s">
        <v>814</v>
      </c>
      <c r="D1255" s="625">
        <v>10701.82</v>
      </c>
      <c r="E1255" s="743"/>
    </row>
    <row r="1256" spans="2:5" ht="12.75">
      <c r="B1256" s="473">
        <v>10101715</v>
      </c>
      <c r="C1256" s="274" t="s">
        <v>814</v>
      </c>
      <c r="D1256" s="625">
        <v>10701.82</v>
      </c>
      <c r="E1256" s="743"/>
    </row>
    <row r="1257" spans="2:5" ht="12.75">
      <c r="B1257" s="473">
        <v>10101716</v>
      </c>
      <c r="C1257" s="274" t="s">
        <v>814</v>
      </c>
      <c r="D1257" s="625">
        <v>10701.82</v>
      </c>
      <c r="E1257" s="743"/>
    </row>
    <row r="1258" spans="2:5" ht="12.75">
      <c r="B1258" s="473">
        <v>10101717</v>
      </c>
      <c r="C1258" s="274" t="s">
        <v>814</v>
      </c>
      <c r="D1258" s="625">
        <v>10701.82</v>
      </c>
      <c r="E1258" s="743"/>
    </row>
    <row r="1259" spans="2:5" ht="12.75">
      <c r="B1259" s="473">
        <v>10101718</v>
      </c>
      <c r="C1259" s="274" t="s">
        <v>815</v>
      </c>
      <c r="D1259" s="625">
        <v>4678.31</v>
      </c>
      <c r="E1259" s="743"/>
    </row>
    <row r="1260" spans="2:5" ht="12.75">
      <c r="B1260" s="473">
        <v>10101719</v>
      </c>
      <c r="C1260" s="274" t="s">
        <v>815</v>
      </c>
      <c r="D1260" s="625">
        <v>4678.31</v>
      </c>
      <c r="E1260" s="743"/>
    </row>
    <row r="1261" spans="2:5" ht="12.75">
      <c r="B1261" s="473">
        <v>10101720</v>
      </c>
      <c r="C1261" s="274" t="s">
        <v>815</v>
      </c>
      <c r="D1261" s="625">
        <v>4678.31</v>
      </c>
      <c r="E1261" s="743"/>
    </row>
    <row r="1262" spans="2:5" ht="12.75">
      <c r="B1262" s="473">
        <v>10101721</v>
      </c>
      <c r="C1262" s="274" t="s">
        <v>815</v>
      </c>
      <c r="D1262" s="625">
        <v>4678.31</v>
      </c>
      <c r="E1262" s="743"/>
    </row>
    <row r="1263" spans="2:5" ht="12.75">
      <c r="B1263" s="473">
        <v>10101722</v>
      </c>
      <c r="C1263" s="274" t="s">
        <v>815</v>
      </c>
      <c r="D1263" s="625">
        <v>4678.31</v>
      </c>
      <c r="E1263" s="743"/>
    </row>
    <row r="1264" spans="2:5" ht="12.75">
      <c r="B1264" s="473">
        <v>10101723</v>
      </c>
      <c r="C1264" s="274" t="s">
        <v>815</v>
      </c>
      <c r="D1264" s="625">
        <v>4678.31</v>
      </c>
      <c r="E1264" s="743"/>
    </row>
    <row r="1265" spans="2:5" ht="12.75">
      <c r="B1265" s="473">
        <v>10101744</v>
      </c>
      <c r="C1265" s="274" t="s">
        <v>814</v>
      </c>
      <c r="D1265" s="625">
        <v>10646.77</v>
      </c>
      <c r="E1265" s="743"/>
    </row>
    <row r="1266" spans="2:5" ht="12.75">
      <c r="B1266" s="473">
        <v>10101745</v>
      </c>
      <c r="C1266" s="274" t="s">
        <v>814</v>
      </c>
      <c r="D1266" s="625">
        <v>10646.77</v>
      </c>
      <c r="E1266" s="743"/>
    </row>
    <row r="1267" spans="2:5" ht="12.75">
      <c r="B1267" s="473">
        <v>10101746</v>
      </c>
      <c r="C1267" s="274" t="s">
        <v>814</v>
      </c>
      <c r="D1267" s="625">
        <v>10646.77</v>
      </c>
      <c r="E1267" s="743"/>
    </row>
    <row r="1268" spans="2:5" ht="12.75">
      <c r="B1268" s="473">
        <v>10101747</v>
      </c>
      <c r="C1268" s="274" t="s">
        <v>814</v>
      </c>
      <c r="D1268" s="625">
        <v>10646.77</v>
      </c>
      <c r="E1268" s="743"/>
    </row>
    <row r="1269" spans="2:5" ht="12.75">
      <c r="B1269" s="473">
        <v>10101748</v>
      </c>
      <c r="C1269" s="274" t="s">
        <v>814</v>
      </c>
      <c r="D1269" s="625">
        <v>10646.77</v>
      </c>
      <c r="E1269" s="743"/>
    </row>
    <row r="1270" spans="2:5" ht="12.75">
      <c r="B1270" s="473">
        <v>10101749</v>
      </c>
      <c r="C1270" s="274" t="s">
        <v>814</v>
      </c>
      <c r="D1270" s="625">
        <v>10646.77</v>
      </c>
      <c r="E1270" s="743"/>
    </row>
    <row r="1271" spans="2:5" ht="12.75">
      <c r="B1271" s="473">
        <v>10101750</v>
      </c>
      <c r="C1271" s="274" t="s">
        <v>814</v>
      </c>
      <c r="D1271" s="625">
        <v>10646.77</v>
      </c>
      <c r="E1271" s="743"/>
    </row>
    <row r="1272" spans="2:5" ht="12.75">
      <c r="B1272" s="473">
        <v>10101751</v>
      </c>
      <c r="C1272" s="274" t="s">
        <v>814</v>
      </c>
      <c r="D1272" s="625">
        <v>10646.77</v>
      </c>
      <c r="E1272" s="743"/>
    </row>
    <row r="1273" spans="2:5" ht="12.75">
      <c r="B1273" s="473">
        <v>10101752</v>
      </c>
      <c r="C1273" s="274" t="s">
        <v>814</v>
      </c>
      <c r="D1273" s="625">
        <v>10646.77</v>
      </c>
      <c r="E1273" s="743"/>
    </row>
    <row r="1274" spans="2:5" ht="12.75">
      <c r="B1274" s="473">
        <v>10101753</v>
      </c>
      <c r="C1274" s="274" t="s">
        <v>814</v>
      </c>
      <c r="D1274" s="625">
        <v>10646.77</v>
      </c>
      <c r="E1274" s="743"/>
    </row>
    <row r="1275" spans="2:5" ht="12.75">
      <c r="B1275" s="473">
        <v>10101754</v>
      </c>
      <c r="C1275" s="274" t="s">
        <v>814</v>
      </c>
      <c r="D1275" s="625">
        <v>10646.77</v>
      </c>
      <c r="E1275" s="743"/>
    </row>
    <row r="1276" spans="2:5" ht="12.75">
      <c r="B1276" s="473">
        <v>10101755</v>
      </c>
      <c r="C1276" s="274" t="s">
        <v>814</v>
      </c>
      <c r="D1276" s="625">
        <v>10646.77</v>
      </c>
      <c r="E1276" s="743"/>
    </row>
    <row r="1277" spans="2:5" ht="12.75">
      <c r="B1277" s="473">
        <v>10101756</v>
      </c>
      <c r="C1277" s="274" t="s">
        <v>814</v>
      </c>
      <c r="D1277" s="625">
        <v>10646.77</v>
      </c>
      <c r="E1277" s="743"/>
    </row>
    <row r="1278" spans="2:5" ht="12.75">
      <c r="B1278" s="473">
        <v>10101757</v>
      </c>
      <c r="C1278" s="274" t="s">
        <v>814</v>
      </c>
      <c r="D1278" s="625">
        <v>10646.77</v>
      </c>
      <c r="E1278" s="743"/>
    </row>
    <row r="1279" spans="2:5" ht="12.75">
      <c r="B1279" s="473">
        <v>10101758</v>
      </c>
      <c r="C1279" s="274" t="s">
        <v>814</v>
      </c>
      <c r="D1279" s="625">
        <v>10646.77</v>
      </c>
      <c r="E1279" s="743"/>
    </row>
    <row r="1280" spans="2:5" ht="12.75">
      <c r="B1280" s="473">
        <v>10101774</v>
      </c>
      <c r="C1280" s="274" t="s">
        <v>816</v>
      </c>
      <c r="D1280" s="625">
        <v>156042.38</v>
      </c>
      <c r="E1280" s="743"/>
    </row>
    <row r="1281" spans="2:5" ht="12.75">
      <c r="B1281" s="473">
        <v>10101814</v>
      </c>
      <c r="C1281" s="274" t="s">
        <v>817</v>
      </c>
      <c r="D1281" s="625">
        <v>12186.81</v>
      </c>
      <c r="E1281" s="743"/>
    </row>
    <row r="1282" spans="2:5" ht="12.75">
      <c r="B1282" s="473">
        <v>10101815</v>
      </c>
      <c r="C1282" s="274" t="s">
        <v>817</v>
      </c>
      <c r="D1282" s="625">
        <v>12186.81</v>
      </c>
      <c r="E1282" s="743"/>
    </row>
    <row r="1283" spans="2:5" ht="12.75">
      <c r="B1283" s="473">
        <v>10101816</v>
      </c>
      <c r="C1283" s="274" t="s">
        <v>817</v>
      </c>
      <c r="D1283" s="625">
        <v>12186.81</v>
      </c>
      <c r="E1283" s="743"/>
    </row>
    <row r="1284" spans="2:5" ht="12.75">
      <c r="B1284" s="473">
        <v>10101817</v>
      </c>
      <c r="C1284" s="274" t="s">
        <v>817</v>
      </c>
      <c r="D1284" s="625">
        <v>12186.81</v>
      </c>
      <c r="E1284" s="743"/>
    </row>
    <row r="1285" spans="2:5" ht="12.75">
      <c r="B1285" s="473">
        <v>10101818</v>
      </c>
      <c r="C1285" s="274" t="s">
        <v>817</v>
      </c>
      <c r="D1285" s="625">
        <v>12186.81</v>
      </c>
      <c r="E1285" s="743"/>
    </row>
    <row r="1286" spans="2:5" ht="12.75">
      <c r="B1286" s="473">
        <v>10101819</v>
      </c>
      <c r="C1286" s="274" t="s">
        <v>817</v>
      </c>
      <c r="D1286" s="625">
        <v>12186.81</v>
      </c>
      <c r="E1286" s="743"/>
    </row>
    <row r="1287" spans="2:5" ht="12.75">
      <c r="B1287" s="473">
        <v>10101820</v>
      </c>
      <c r="C1287" s="274" t="s">
        <v>817</v>
      </c>
      <c r="D1287" s="625">
        <v>12186.81</v>
      </c>
      <c r="E1287" s="743"/>
    </row>
    <row r="1288" spans="2:5" ht="12.75">
      <c r="B1288" s="473">
        <v>10101821</v>
      </c>
      <c r="C1288" s="274" t="s">
        <v>817</v>
      </c>
      <c r="D1288" s="625">
        <v>12186.81</v>
      </c>
      <c r="E1288" s="743"/>
    </row>
    <row r="1289" spans="2:5" ht="12.75">
      <c r="B1289" s="473">
        <v>10101822</v>
      </c>
      <c r="C1289" s="274" t="s">
        <v>817</v>
      </c>
      <c r="D1289" s="625">
        <v>12186.81</v>
      </c>
      <c r="E1289" s="743"/>
    </row>
    <row r="1290" spans="2:5" ht="12.75">
      <c r="B1290" s="473">
        <v>10101823</v>
      </c>
      <c r="C1290" s="274" t="s">
        <v>817</v>
      </c>
      <c r="D1290" s="625">
        <v>12186.81</v>
      </c>
      <c r="E1290" s="743"/>
    </row>
    <row r="1291" spans="2:5" ht="12.75">
      <c r="B1291" s="473">
        <v>10101824</v>
      </c>
      <c r="C1291" s="274" t="s">
        <v>817</v>
      </c>
      <c r="D1291" s="625">
        <v>12186.81</v>
      </c>
      <c r="E1291" s="743"/>
    </row>
    <row r="1292" spans="2:5" ht="12.75">
      <c r="B1292" s="473">
        <v>10101825</v>
      </c>
      <c r="C1292" s="274" t="s">
        <v>817</v>
      </c>
      <c r="D1292" s="625">
        <v>12186.81</v>
      </c>
      <c r="E1292" s="743"/>
    </row>
    <row r="1293" spans="2:5" ht="12.75">
      <c r="B1293" s="473">
        <v>10101826</v>
      </c>
      <c r="C1293" s="274" t="s">
        <v>817</v>
      </c>
      <c r="D1293" s="625">
        <v>12186.81</v>
      </c>
      <c r="E1293" s="743"/>
    </row>
    <row r="1294" spans="2:5" ht="12.75">
      <c r="B1294" s="473">
        <v>10101827</v>
      </c>
      <c r="C1294" s="274" t="s">
        <v>817</v>
      </c>
      <c r="D1294" s="625">
        <v>12186.81</v>
      </c>
      <c r="E1294" s="743"/>
    </row>
    <row r="1295" spans="2:5" ht="12.75">
      <c r="B1295" s="473">
        <v>10101828</v>
      </c>
      <c r="C1295" s="274" t="s">
        <v>817</v>
      </c>
      <c r="D1295" s="625">
        <v>12186.81</v>
      </c>
      <c r="E1295" s="743"/>
    </row>
    <row r="1296" spans="2:5" ht="12.75">
      <c r="B1296" s="473">
        <v>10101829</v>
      </c>
      <c r="C1296" s="274" t="s">
        <v>817</v>
      </c>
      <c r="D1296" s="625">
        <v>12186.81</v>
      </c>
      <c r="E1296" s="743"/>
    </row>
    <row r="1297" spans="2:5" ht="12.75">
      <c r="B1297" s="473">
        <v>10101830</v>
      </c>
      <c r="C1297" s="274" t="s">
        <v>817</v>
      </c>
      <c r="D1297" s="625">
        <v>12186.81</v>
      </c>
      <c r="E1297" s="743"/>
    </row>
    <row r="1298" spans="2:5" ht="12.75">
      <c r="B1298" s="473">
        <v>10101831</v>
      </c>
      <c r="C1298" s="274" t="s">
        <v>817</v>
      </c>
      <c r="D1298" s="625">
        <v>12186.81</v>
      </c>
      <c r="E1298" s="743"/>
    </row>
    <row r="1299" spans="2:5" ht="12.75">
      <c r="B1299" s="473">
        <v>10101832</v>
      </c>
      <c r="C1299" s="274" t="s">
        <v>817</v>
      </c>
      <c r="D1299" s="625">
        <v>12186.81</v>
      </c>
      <c r="E1299" s="743"/>
    </row>
    <row r="1300" spans="2:5" ht="12.75">
      <c r="B1300" s="473">
        <v>10101833</v>
      </c>
      <c r="C1300" s="274" t="s">
        <v>817</v>
      </c>
      <c r="D1300" s="625">
        <v>12186.81</v>
      </c>
      <c r="E1300" s="743"/>
    </row>
    <row r="1301" spans="2:5" ht="12.75">
      <c r="B1301" s="473">
        <v>10101834</v>
      </c>
      <c r="C1301" s="274" t="s">
        <v>817</v>
      </c>
      <c r="D1301" s="620">
        <v>12186.81</v>
      </c>
      <c r="E1301" s="743"/>
    </row>
    <row r="1302" spans="2:5" ht="12.75">
      <c r="B1302" s="473">
        <v>10101835</v>
      </c>
      <c r="C1302" s="274" t="s">
        <v>817</v>
      </c>
      <c r="D1302" s="625">
        <v>12186.82</v>
      </c>
      <c r="E1302" s="743"/>
    </row>
    <row r="1303" spans="2:5" ht="12.75">
      <c r="B1303" s="473">
        <v>10101836</v>
      </c>
      <c r="C1303" s="274" t="s">
        <v>817</v>
      </c>
      <c r="D1303" s="625">
        <v>12186.81</v>
      </c>
      <c r="E1303" s="743"/>
    </row>
    <row r="1304" spans="2:5" ht="12.75">
      <c r="B1304" s="473">
        <v>10101837</v>
      </c>
      <c r="C1304" s="274" t="s">
        <v>817</v>
      </c>
      <c r="D1304" s="625">
        <v>12186.81</v>
      </c>
      <c r="E1304" s="743"/>
    </row>
    <row r="1305" spans="2:5" ht="12.75">
      <c r="B1305" s="473">
        <v>10101838</v>
      </c>
      <c r="C1305" s="274" t="s">
        <v>817</v>
      </c>
      <c r="D1305" s="625">
        <v>12186.82</v>
      </c>
      <c r="E1305" s="743"/>
    </row>
    <row r="1306" spans="2:5" ht="12.75">
      <c r="B1306" s="473">
        <v>10101839</v>
      </c>
      <c r="C1306" s="274" t="s">
        <v>817</v>
      </c>
      <c r="D1306" s="625">
        <v>12186.81</v>
      </c>
      <c r="E1306" s="743"/>
    </row>
    <row r="1307" spans="2:5" ht="12.75">
      <c r="B1307" s="473">
        <v>10101840</v>
      </c>
      <c r="C1307" s="274" t="s">
        <v>817</v>
      </c>
      <c r="D1307" s="625">
        <v>12186.82</v>
      </c>
      <c r="E1307" s="743"/>
    </row>
    <row r="1308" spans="2:5" ht="12.75">
      <c r="B1308" s="473">
        <v>10101841</v>
      </c>
      <c r="C1308" s="274" t="s">
        <v>817</v>
      </c>
      <c r="D1308" s="625">
        <v>12186.81</v>
      </c>
      <c r="E1308" s="743"/>
    </row>
    <row r="1309" spans="2:5" ht="12.75">
      <c r="B1309" s="473">
        <v>10100496</v>
      </c>
      <c r="C1309" s="274" t="s">
        <v>818</v>
      </c>
      <c r="D1309" s="625">
        <v>3771.3</v>
      </c>
      <c r="E1309" s="743"/>
    </row>
    <row r="1310" spans="2:5" ht="12.75">
      <c r="B1310" s="473">
        <v>10101128</v>
      </c>
      <c r="C1310" s="274" t="s">
        <v>819</v>
      </c>
      <c r="D1310" s="625">
        <v>89725.03</v>
      </c>
      <c r="E1310" s="743"/>
    </row>
    <row r="1311" spans="2:5" ht="12.75">
      <c r="B1311" s="473">
        <v>10101691</v>
      </c>
      <c r="C1311" s="274" t="s">
        <v>820</v>
      </c>
      <c r="D1311" s="625">
        <v>1325</v>
      </c>
      <c r="E1311" s="743"/>
    </row>
    <row r="1312" spans="2:5" ht="12.75">
      <c r="B1312" s="473">
        <v>10101692</v>
      </c>
      <c r="C1312" s="274" t="s">
        <v>820</v>
      </c>
      <c r="D1312" s="625">
        <v>1325</v>
      </c>
      <c r="E1312" s="743"/>
    </row>
    <row r="1313" spans="2:5" ht="12.75">
      <c r="B1313" s="473">
        <v>10101693</v>
      </c>
      <c r="C1313" s="274" t="s">
        <v>820</v>
      </c>
      <c r="D1313" s="625">
        <v>1325</v>
      </c>
      <c r="E1313" s="743"/>
    </row>
    <row r="1314" spans="2:5" ht="12.75">
      <c r="B1314" s="473">
        <v>10101694</v>
      </c>
      <c r="C1314" s="274" t="s">
        <v>820</v>
      </c>
      <c r="D1314" s="625">
        <v>1325</v>
      </c>
      <c r="E1314" s="743"/>
    </row>
    <row r="1315" spans="2:5" ht="12.75">
      <c r="B1315" s="473">
        <v>10101695</v>
      </c>
      <c r="C1315" s="274" t="s">
        <v>820</v>
      </c>
      <c r="D1315" s="625">
        <v>1325</v>
      </c>
      <c r="E1315" s="743"/>
    </row>
    <row r="1316" spans="2:5" ht="12.75">
      <c r="B1316" s="473">
        <v>10101696</v>
      </c>
      <c r="C1316" s="274" t="s">
        <v>820</v>
      </c>
      <c r="D1316" s="620">
        <v>1325</v>
      </c>
      <c r="E1316" s="743"/>
    </row>
    <row r="1317" spans="2:5" ht="12.75">
      <c r="B1317" s="473">
        <v>10101697</v>
      </c>
      <c r="C1317" s="274" t="s">
        <v>820</v>
      </c>
      <c r="D1317" s="620">
        <v>1325</v>
      </c>
      <c r="E1317" s="743"/>
    </row>
    <row r="1318" spans="2:5" ht="12.75">
      <c r="B1318" s="473">
        <v>10101698</v>
      </c>
      <c r="C1318" s="274" t="s">
        <v>820</v>
      </c>
      <c r="D1318" s="625">
        <v>1325</v>
      </c>
      <c r="E1318" s="743"/>
    </row>
    <row r="1319" spans="2:5" ht="12.75">
      <c r="B1319" s="473">
        <v>10101699</v>
      </c>
      <c r="C1319" s="274" t="s">
        <v>820</v>
      </c>
      <c r="D1319" s="625">
        <v>1325</v>
      </c>
      <c r="E1319" s="743"/>
    </row>
    <row r="1320" spans="2:5" ht="12.75">
      <c r="B1320" s="473">
        <v>10101700</v>
      </c>
      <c r="C1320" s="274" t="s">
        <v>820</v>
      </c>
      <c r="D1320" s="625">
        <v>1325</v>
      </c>
      <c r="E1320" s="743"/>
    </row>
    <row r="1321" spans="2:5" ht="12.75">
      <c r="B1321" s="473">
        <v>10101701</v>
      </c>
      <c r="C1321" s="274" t="s">
        <v>820</v>
      </c>
      <c r="D1321" s="625">
        <v>1325</v>
      </c>
      <c r="E1321" s="743"/>
    </row>
    <row r="1322" spans="2:5" ht="12.75">
      <c r="B1322" s="473">
        <v>10101702</v>
      </c>
      <c r="C1322" s="274" t="s">
        <v>820</v>
      </c>
      <c r="D1322" s="625">
        <v>1325</v>
      </c>
      <c r="E1322" s="743"/>
    </row>
    <row r="1323" spans="2:5" ht="12.75">
      <c r="B1323" s="473">
        <v>10101703</v>
      </c>
      <c r="C1323" s="274" t="s">
        <v>820</v>
      </c>
      <c r="D1323" s="625">
        <v>1325</v>
      </c>
      <c r="E1323" s="743"/>
    </row>
    <row r="1324" spans="2:5" ht="12.75">
      <c r="B1324" s="473">
        <v>10101704</v>
      </c>
      <c r="C1324" s="274" t="s">
        <v>820</v>
      </c>
      <c r="D1324" s="625">
        <v>1325</v>
      </c>
      <c r="E1324" s="743"/>
    </row>
    <row r="1325" spans="2:5" ht="12.75">
      <c r="B1325" s="473">
        <v>10101705</v>
      </c>
      <c r="C1325" s="274" t="s">
        <v>820</v>
      </c>
      <c r="D1325" s="625">
        <v>1325</v>
      </c>
      <c r="E1325" s="743"/>
    </row>
    <row r="1326" spans="2:5" ht="12.75">
      <c r="B1326" s="473">
        <v>10101782</v>
      </c>
      <c r="C1326" s="274" t="s">
        <v>821</v>
      </c>
      <c r="D1326" s="625">
        <v>2983.23</v>
      </c>
      <c r="E1326" s="743"/>
    </row>
    <row r="1327" spans="2:5" ht="12.75">
      <c r="B1327" s="473">
        <v>10101783</v>
      </c>
      <c r="C1327" s="274" t="s">
        <v>821</v>
      </c>
      <c r="D1327" s="625">
        <v>2983.23</v>
      </c>
      <c r="E1327" s="743"/>
    </row>
    <row r="1328" spans="2:5" ht="12.75">
      <c r="B1328" s="473">
        <v>10101784</v>
      </c>
      <c r="C1328" s="274" t="s">
        <v>821</v>
      </c>
      <c r="D1328" s="625">
        <v>2983.23</v>
      </c>
      <c r="E1328" s="743"/>
    </row>
    <row r="1329" spans="2:5" ht="12.75">
      <c r="B1329" s="473">
        <v>10101785</v>
      </c>
      <c r="C1329" s="274" t="s">
        <v>821</v>
      </c>
      <c r="D1329" s="625">
        <v>2983.24</v>
      </c>
      <c r="E1329" s="743"/>
    </row>
    <row r="1330" spans="2:5" ht="12.75">
      <c r="B1330" s="473">
        <v>10101786</v>
      </c>
      <c r="C1330" s="274" t="s">
        <v>822</v>
      </c>
      <c r="D1330" s="625">
        <v>642.08</v>
      </c>
      <c r="E1330" s="743"/>
    </row>
    <row r="1331" spans="2:5" ht="12.75">
      <c r="B1331" s="473">
        <v>10101787</v>
      </c>
      <c r="C1331" s="274" t="s">
        <v>823</v>
      </c>
      <c r="D1331" s="625">
        <v>6112.67</v>
      </c>
      <c r="E1331" s="743"/>
    </row>
    <row r="1332" spans="2:5" ht="12.75">
      <c r="B1332" s="473">
        <v>30100737</v>
      </c>
      <c r="C1332" s="274" t="s">
        <v>824</v>
      </c>
      <c r="D1332" s="625">
        <v>5697.2</v>
      </c>
      <c r="E1332" s="743"/>
    </row>
    <row r="1333" spans="2:5" ht="12.75">
      <c r="B1333" s="473">
        <v>30100738</v>
      </c>
      <c r="C1333" s="274" t="s">
        <v>824</v>
      </c>
      <c r="D1333" s="625">
        <v>5697.2</v>
      </c>
      <c r="E1333" s="743"/>
    </row>
    <row r="1334" spans="2:5" ht="12.75">
      <c r="B1334" s="473">
        <v>30100739</v>
      </c>
      <c r="C1334" s="274" t="s">
        <v>824</v>
      </c>
      <c r="D1334" s="625">
        <v>5697.2</v>
      </c>
      <c r="E1334" s="743"/>
    </row>
    <row r="1335" spans="2:5" ht="12.75">
      <c r="B1335" s="473">
        <v>30100740</v>
      </c>
      <c r="C1335" s="274" t="s">
        <v>824</v>
      </c>
      <c r="D1335" s="625">
        <v>5697.2</v>
      </c>
      <c r="E1335" s="743"/>
    </row>
    <row r="1336" spans="2:5" ht="12.75">
      <c r="B1336" s="473">
        <v>30100741</v>
      </c>
      <c r="C1336" s="274" t="s">
        <v>824</v>
      </c>
      <c r="D1336" s="625">
        <v>5697.2</v>
      </c>
      <c r="E1336" s="743"/>
    </row>
    <row r="1337" spans="2:5" ht="12.75">
      <c r="B1337" s="473">
        <v>30100742</v>
      </c>
      <c r="C1337" s="274" t="s">
        <v>824</v>
      </c>
      <c r="D1337" s="625">
        <v>5697.2</v>
      </c>
      <c r="E1337" s="743"/>
    </row>
    <row r="1338" spans="2:5" ht="12.75">
      <c r="B1338" s="473">
        <v>30100743</v>
      </c>
      <c r="C1338" s="274" t="s">
        <v>824</v>
      </c>
      <c r="D1338" s="625">
        <v>5697.2</v>
      </c>
      <c r="E1338" s="743"/>
    </row>
    <row r="1339" spans="2:5" ht="12.75">
      <c r="B1339" s="473">
        <v>30100744</v>
      </c>
      <c r="C1339" s="274" t="s">
        <v>824</v>
      </c>
      <c r="D1339" s="625">
        <v>5697.2</v>
      </c>
      <c r="E1339" s="743"/>
    </row>
    <row r="1340" spans="2:5" ht="12.75">
      <c r="B1340" s="473">
        <v>30100745</v>
      </c>
      <c r="C1340" s="274" t="s">
        <v>824</v>
      </c>
      <c r="D1340" s="625">
        <v>5697.2</v>
      </c>
      <c r="E1340" s="743"/>
    </row>
    <row r="1341" spans="2:5" ht="12.75">
      <c r="B1341" s="473">
        <v>30100746</v>
      </c>
      <c r="C1341" s="274" t="s">
        <v>824</v>
      </c>
      <c r="D1341" s="625">
        <v>5697.2</v>
      </c>
      <c r="E1341" s="743"/>
    </row>
    <row r="1342" spans="2:5" ht="12.75">
      <c r="B1342" s="473">
        <v>30100747</v>
      </c>
      <c r="C1342" s="274" t="s">
        <v>825</v>
      </c>
      <c r="D1342" s="625">
        <v>5315.02</v>
      </c>
      <c r="E1342" s="743"/>
    </row>
    <row r="1343" spans="2:5" ht="12.75">
      <c r="B1343" s="473">
        <v>30100747</v>
      </c>
      <c r="C1343" s="274" t="s">
        <v>826</v>
      </c>
      <c r="D1343" s="625">
        <v>5380.66</v>
      </c>
      <c r="E1343" s="743"/>
    </row>
    <row r="1344" spans="2:5" ht="12.75">
      <c r="B1344" s="473">
        <v>30100747</v>
      </c>
      <c r="C1344" s="274" t="s">
        <v>826</v>
      </c>
      <c r="D1344" s="625">
        <v>5380.66</v>
      </c>
      <c r="E1344" s="743"/>
    </row>
    <row r="1345" spans="2:5" ht="12.75">
      <c r="B1345" s="473">
        <v>30100747</v>
      </c>
      <c r="C1345" s="274" t="s">
        <v>827</v>
      </c>
      <c r="D1345" s="625">
        <v>378.49</v>
      </c>
      <c r="E1345" s="743"/>
    </row>
    <row r="1346" spans="2:5" ht="12.75">
      <c r="B1346" s="473">
        <v>30100747</v>
      </c>
      <c r="C1346" s="274" t="s">
        <v>827</v>
      </c>
      <c r="D1346" s="625">
        <v>378.49</v>
      </c>
      <c r="E1346" s="743"/>
    </row>
    <row r="1347" spans="2:5" ht="12.75">
      <c r="B1347" s="473">
        <v>30100748</v>
      </c>
      <c r="C1347" s="274" t="s">
        <v>828</v>
      </c>
      <c r="D1347" s="625">
        <v>12797.15</v>
      </c>
      <c r="E1347" s="743"/>
    </row>
    <row r="1348" spans="2:5" ht="12.75">
      <c r="B1348" s="473">
        <v>30100639</v>
      </c>
      <c r="C1348" s="274" t="s">
        <v>829</v>
      </c>
      <c r="D1348" s="625">
        <v>1093.18</v>
      </c>
      <c r="E1348" s="743"/>
    </row>
    <row r="1349" spans="2:5" ht="12.75">
      <c r="B1349" s="473">
        <v>30100640</v>
      </c>
      <c r="C1349" s="274" t="s">
        <v>829</v>
      </c>
      <c r="D1349" s="625">
        <v>1093.18</v>
      </c>
      <c r="E1349" s="743"/>
    </row>
    <row r="1350" spans="2:5" ht="12.75">
      <c r="B1350" s="473">
        <v>30100641</v>
      </c>
      <c r="C1350" s="274" t="s">
        <v>829</v>
      </c>
      <c r="D1350" s="625">
        <v>1093.18</v>
      </c>
      <c r="E1350" s="743"/>
    </row>
    <row r="1351" spans="2:5" ht="12.75">
      <c r="B1351" s="473">
        <v>30100642</v>
      </c>
      <c r="C1351" s="274" t="s">
        <v>829</v>
      </c>
      <c r="D1351" s="625">
        <v>1093.18</v>
      </c>
      <c r="E1351" s="743"/>
    </row>
    <row r="1352" spans="2:5" ht="12.75">
      <c r="B1352" s="473">
        <v>30100643</v>
      </c>
      <c r="C1352" s="274" t="s">
        <v>829</v>
      </c>
      <c r="D1352" s="625">
        <v>1093.18</v>
      </c>
      <c r="E1352" s="743"/>
    </row>
    <row r="1353" spans="2:5" ht="12.75">
      <c r="B1353" s="473">
        <v>30100644</v>
      </c>
      <c r="C1353" s="274" t="s">
        <v>829</v>
      </c>
      <c r="D1353" s="625">
        <v>1093.18</v>
      </c>
      <c r="E1353" s="743"/>
    </row>
    <row r="1354" spans="2:5" ht="12.75">
      <c r="B1354" s="473">
        <v>30100645</v>
      </c>
      <c r="C1354" s="274" t="s">
        <v>829</v>
      </c>
      <c r="D1354" s="625">
        <v>1093.18</v>
      </c>
      <c r="E1354" s="743"/>
    </row>
    <row r="1355" spans="2:5" ht="12.75">
      <c r="B1355" s="473">
        <v>30100646</v>
      </c>
      <c r="C1355" s="274" t="s">
        <v>829</v>
      </c>
      <c r="D1355" s="625">
        <v>1093.18</v>
      </c>
      <c r="E1355" s="743"/>
    </row>
    <row r="1356" spans="2:5" ht="12.75">
      <c r="B1356" s="473">
        <v>30100647</v>
      </c>
      <c r="C1356" s="274" t="s">
        <v>829</v>
      </c>
      <c r="D1356" s="625">
        <v>1093.18</v>
      </c>
      <c r="E1356" s="743"/>
    </row>
    <row r="1357" spans="2:5" ht="12.75">
      <c r="B1357" s="473">
        <v>30100648</v>
      </c>
      <c r="C1357" s="274" t="s">
        <v>829</v>
      </c>
      <c r="D1357" s="625">
        <v>1093.18</v>
      </c>
      <c r="E1357" s="743"/>
    </row>
    <row r="1358" spans="2:5" ht="12.75">
      <c r="B1358" s="473">
        <v>30100649</v>
      </c>
      <c r="C1358" s="274" t="s">
        <v>829</v>
      </c>
      <c r="D1358" s="625">
        <v>1093.18</v>
      </c>
      <c r="E1358" s="743"/>
    </row>
    <row r="1359" spans="2:5" ht="12.75">
      <c r="B1359" s="473">
        <v>30100650</v>
      </c>
      <c r="C1359" s="274" t="s">
        <v>829</v>
      </c>
      <c r="D1359" s="625">
        <v>1093.18</v>
      </c>
      <c r="E1359" s="743"/>
    </row>
    <row r="1360" spans="2:5" ht="12.75">
      <c r="B1360" s="473">
        <v>30100651</v>
      </c>
      <c r="C1360" s="274" t="s">
        <v>829</v>
      </c>
      <c r="D1360" s="625">
        <v>1093.18</v>
      </c>
      <c r="E1360" s="743"/>
    </row>
    <row r="1361" spans="2:5" ht="12.75">
      <c r="B1361" s="473">
        <v>30100652</v>
      </c>
      <c r="C1361" s="274" t="s">
        <v>829</v>
      </c>
      <c r="D1361" s="625">
        <v>1093.18</v>
      </c>
      <c r="E1361" s="743"/>
    </row>
    <row r="1362" spans="2:5" ht="12.75">
      <c r="B1362" s="473">
        <v>30100653</v>
      </c>
      <c r="C1362" s="274" t="s">
        <v>829</v>
      </c>
      <c r="D1362" s="625">
        <v>1093.18</v>
      </c>
      <c r="E1362" s="743"/>
    </row>
    <row r="1363" spans="2:5" ht="12.75">
      <c r="B1363" s="473">
        <v>30100654</v>
      </c>
      <c r="C1363" s="274" t="s">
        <v>829</v>
      </c>
      <c r="D1363" s="625">
        <v>1093.18</v>
      </c>
      <c r="E1363" s="743"/>
    </row>
    <row r="1364" spans="2:5" ht="12.75">
      <c r="B1364" s="473">
        <v>30100655</v>
      </c>
      <c r="C1364" s="274" t="s">
        <v>829</v>
      </c>
      <c r="D1364" s="625">
        <v>1093.18</v>
      </c>
      <c r="E1364" s="743"/>
    </row>
    <row r="1365" spans="2:5" ht="12.75">
      <c r="B1365" s="473">
        <v>30100656</v>
      </c>
      <c r="C1365" s="274" t="s">
        <v>829</v>
      </c>
      <c r="D1365" s="625">
        <v>1093.18</v>
      </c>
      <c r="E1365" s="743"/>
    </row>
    <row r="1366" spans="2:5" ht="12.75">
      <c r="B1366" s="473">
        <v>30100657</v>
      </c>
      <c r="C1366" s="274" t="s">
        <v>829</v>
      </c>
      <c r="D1366" s="625">
        <v>1093.18</v>
      </c>
      <c r="E1366" s="743"/>
    </row>
    <row r="1367" spans="2:5" ht="12.75">
      <c r="B1367" s="473">
        <v>30100658</v>
      </c>
      <c r="C1367" s="274" t="s">
        <v>829</v>
      </c>
      <c r="D1367" s="625">
        <v>1093.18</v>
      </c>
      <c r="E1367" s="743"/>
    </row>
    <row r="1368" spans="2:5" ht="12.75">
      <c r="B1368" s="473">
        <v>30100659</v>
      </c>
      <c r="C1368" s="274" t="s">
        <v>829</v>
      </c>
      <c r="D1368" s="625">
        <v>1093.18</v>
      </c>
      <c r="E1368" s="743"/>
    </row>
    <row r="1369" spans="2:5" ht="12.75">
      <c r="B1369" s="473">
        <v>30100660</v>
      </c>
      <c r="C1369" s="274" t="s">
        <v>829</v>
      </c>
      <c r="D1369" s="625">
        <v>1093.18</v>
      </c>
      <c r="E1369" s="743"/>
    </row>
    <row r="1370" spans="2:5" ht="12.75">
      <c r="B1370" s="473">
        <v>30100661</v>
      </c>
      <c r="C1370" s="274" t="s">
        <v>829</v>
      </c>
      <c r="D1370" s="625">
        <v>1093.18</v>
      </c>
      <c r="E1370" s="743"/>
    </row>
    <row r="1371" spans="2:5" ht="12.75">
      <c r="B1371" s="473">
        <v>30100662</v>
      </c>
      <c r="C1371" s="274" t="s">
        <v>829</v>
      </c>
      <c r="D1371" s="625">
        <v>1093.18</v>
      </c>
      <c r="E1371" s="743"/>
    </row>
    <row r="1372" spans="2:5" ht="12.75">
      <c r="B1372" s="473">
        <v>30100663</v>
      </c>
      <c r="C1372" s="274" t="s">
        <v>829</v>
      </c>
      <c r="D1372" s="625">
        <v>1093.18</v>
      </c>
      <c r="E1372" s="743"/>
    </row>
    <row r="1373" spans="2:5" ht="12.75">
      <c r="B1373" s="473">
        <v>30100664</v>
      </c>
      <c r="C1373" s="274" t="s">
        <v>829</v>
      </c>
      <c r="D1373" s="625">
        <v>1093.18</v>
      </c>
      <c r="E1373" s="743"/>
    </row>
    <row r="1374" spans="2:5" ht="12.75">
      <c r="B1374" s="473">
        <v>30100665</v>
      </c>
      <c r="C1374" s="274" t="s">
        <v>829</v>
      </c>
      <c r="D1374" s="625">
        <v>1093.18</v>
      </c>
      <c r="E1374" s="743"/>
    </row>
    <row r="1375" spans="2:5" ht="12.75">
      <c r="B1375" s="473">
        <v>30100666</v>
      </c>
      <c r="C1375" s="274" t="s">
        <v>829</v>
      </c>
      <c r="D1375" s="625">
        <v>1093.18</v>
      </c>
      <c r="E1375" s="743"/>
    </row>
    <row r="1376" spans="2:5" ht="12.75">
      <c r="B1376" s="473">
        <v>30100667</v>
      </c>
      <c r="C1376" s="274" t="s">
        <v>829</v>
      </c>
      <c r="D1376" s="625">
        <v>1093.18</v>
      </c>
      <c r="E1376" s="743"/>
    </row>
    <row r="1377" spans="2:5" ht="12.75">
      <c r="B1377" s="473">
        <v>30100668</v>
      </c>
      <c r="C1377" s="274" t="s">
        <v>829</v>
      </c>
      <c r="D1377" s="625">
        <v>1093.18</v>
      </c>
      <c r="E1377" s="743"/>
    </row>
    <row r="1378" spans="2:5" ht="12.75">
      <c r="B1378" s="473">
        <v>30100669</v>
      </c>
      <c r="C1378" s="274" t="s">
        <v>829</v>
      </c>
      <c r="D1378" s="625">
        <v>1093.18</v>
      </c>
      <c r="E1378" s="743"/>
    </row>
    <row r="1379" spans="2:5" ht="12.75">
      <c r="B1379" s="473">
        <v>30100670</v>
      </c>
      <c r="C1379" s="274" t="s">
        <v>829</v>
      </c>
      <c r="D1379" s="625">
        <v>1093.18</v>
      </c>
      <c r="E1379" s="743"/>
    </row>
    <row r="1380" spans="2:5" ht="12.75">
      <c r="B1380" s="473">
        <v>30100671</v>
      </c>
      <c r="C1380" s="274" t="s">
        <v>829</v>
      </c>
      <c r="D1380" s="625">
        <v>1093.18</v>
      </c>
      <c r="E1380" s="743"/>
    </row>
    <row r="1381" spans="2:5" ht="12.75">
      <c r="B1381" s="473">
        <v>30100672</v>
      </c>
      <c r="C1381" s="274" t="s">
        <v>829</v>
      </c>
      <c r="D1381" s="625">
        <v>1093.18</v>
      </c>
      <c r="E1381" s="743"/>
    </row>
    <row r="1382" spans="2:5" ht="12.75">
      <c r="B1382" s="473">
        <v>30100673</v>
      </c>
      <c r="C1382" s="274" t="s">
        <v>829</v>
      </c>
      <c r="D1382" s="625">
        <v>1093.18</v>
      </c>
      <c r="E1382" s="743"/>
    </row>
    <row r="1383" spans="2:5" ht="12.75">
      <c r="B1383" s="473">
        <v>30100674</v>
      </c>
      <c r="C1383" s="274" t="s">
        <v>829</v>
      </c>
      <c r="D1383" s="625">
        <v>1093.18</v>
      </c>
      <c r="E1383" s="743"/>
    </row>
    <row r="1384" spans="2:5" ht="12.75">
      <c r="B1384" s="473">
        <v>30100675</v>
      </c>
      <c r="C1384" s="274" t="s">
        <v>829</v>
      </c>
      <c r="D1384" s="625">
        <v>1093.18</v>
      </c>
      <c r="E1384" s="743"/>
    </row>
    <row r="1385" spans="2:5" ht="12.75">
      <c r="B1385" s="473">
        <v>30100676</v>
      </c>
      <c r="C1385" s="274" t="s">
        <v>829</v>
      </c>
      <c r="D1385" s="625">
        <v>1093.18</v>
      </c>
      <c r="E1385" s="743"/>
    </row>
    <row r="1386" spans="2:5" ht="12.75">
      <c r="B1386" s="473">
        <v>30100677</v>
      </c>
      <c r="C1386" s="274" t="s">
        <v>829</v>
      </c>
      <c r="D1386" s="625">
        <v>1093.18</v>
      </c>
      <c r="E1386" s="743"/>
    </row>
    <row r="1387" spans="2:5" ht="12.75">
      <c r="B1387" s="473">
        <v>30100678</v>
      </c>
      <c r="C1387" s="274" t="s">
        <v>829</v>
      </c>
      <c r="D1387" s="625">
        <v>1093.18</v>
      </c>
      <c r="E1387" s="743"/>
    </row>
    <row r="1388" spans="2:5" ht="12.75">
      <c r="B1388" s="473">
        <v>30100679</v>
      </c>
      <c r="C1388" s="274" t="s">
        <v>829</v>
      </c>
      <c r="D1388" s="625">
        <v>1093.18</v>
      </c>
      <c r="E1388" s="743"/>
    </row>
    <row r="1389" spans="2:5" ht="12.75">
      <c r="B1389" s="473">
        <v>30100680</v>
      </c>
      <c r="C1389" s="274" t="s">
        <v>829</v>
      </c>
      <c r="D1389" s="625">
        <v>1093.18</v>
      </c>
      <c r="E1389" s="743"/>
    </row>
    <row r="1390" spans="2:5" ht="12.75">
      <c r="B1390" s="473">
        <v>30100681</v>
      </c>
      <c r="C1390" s="274" t="s">
        <v>829</v>
      </c>
      <c r="D1390" s="625">
        <v>1093.18</v>
      </c>
      <c r="E1390" s="743"/>
    </row>
    <row r="1391" spans="2:5" ht="12.75">
      <c r="B1391" s="473">
        <v>30100682</v>
      </c>
      <c r="C1391" s="274" t="s">
        <v>829</v>
      </c>
      <c r="D1391" s="625">
        <v>1093.18</v>
      </c>
      <c r="E1391" s="743"/>
    </row>
    <row r="1392" spans="2:5" ht="12.75">
      <c r="B1392" s="473">
        <v>30100683</v>
      </c>
      <c r="C1392" s="274" t="s">
        <v>829</v>
      </c>
      <c r="D1392" s="625">
        <v>1093.18</v>
      </c>
      <c r="E1392" s="743"/>
    </row>
    <row r="1393" spans="2:5" ht="12.75">
      <c r="B1393" s="473">
        <v>30100684</v>
      </c>
      <c r="C1393" s="274" t="s">
        <v>829</v>
      </c>
      <c r="D1393" s="625">
        <v>1093.18</v>
      </c>
      <c r="E1393" s="743"/>
    </row>
    <row r="1394" spans="2:5" ht="12.75">
      <c r="B1394" s="473">
        <v>30100685</v>
      </c>
      <c r="C1394" s="274" t="s">
        <v>829</v>
      </c>
      <c r="D1394" s="625">
        <v>1093.18</v>
      </c>
      <c r="E1394" s="743"/>
    </row>
    <row r="1395" spans="2:5" ht="12.75">
      <c r="B1395" s="473">
        <v>30100686</v>
      </c>
      <c r="C1395" s="274" t="s">
        <v>829</v>
      </c>
      <c r="D1395" s="625">
        <v>1093.18</v>
      </c>
      <c r="E1395" s="743"/>
    </row>
    <row r="1396" spans="2:5" ht="12.75">
      <c r="B1396" s="473">
        <v>30100687</v>
      </c>
      <c r="C1396" s="274" t="s">
        <v>829</v>
      </c>
      <c r="D1396" s="625">
        <v>1093.18</v>
      </c>
      <c r="E1396" s="743"/>
    </row>
    <row r="1397" spans="2:5" ht="12.75">
      <c r="B1397" s="473">
        <v>30100688</v>
      </c>
      <c r="C1397" s="274" t="s">
        <v>829</v>
      </c>
      <c r="D1397" s="625">
        <v>1093.18</v>
      </c>
      <c r="E1397" s="743"/>
    </row>
    <row r="1398" spans="2:5" ht="12.75">
      <c r="B1398" s="473">
        <v>30100689</v>
      </c>
      <c r="C1398" s="274" t="s">
        <v>829</v>
      </c>
      <c r="D1398" s="625">
        <v>1093.18</v>
      </c>
      <c r="E1398" s="743"/>
    </row>
    <row r="1399" spans="2:5" ht="12.75">
      <c r="B1399" s="473">
        <v>30100690</v>
      </c>
      <c r="C1399" s="274" t="s">
        <v>829</v>
      </c>
      <c r="D1399" s="625">
        <v>1093.18</v>
      </c>
      <c r="E1399" s="743"/>
    </row>
    <row r="1400" spans="2:5" ht="12.75">
      <c r="B1400" s="473">
        <v>30100691</v>
      </c>
      <c r="C1400" s="274" t="s">
        <v>829</v>
      </c>
      <c r="D1400" s="625">
        <v>1093.18</v>
      </c>
      <c r="E1400" s="743"/>
    </row>
    <row r="1401" spans="2:5" ht="12.75">
      <c r="B1401" s="473">
        <v>30100692</v>
      </c>
      <c r="C1401" s="274" t="s">
        <v>829</v>
      </c>
      <c r="D1401" s="625">
        <v>1093.18</v>
      </c>
      <c r="E1401" s="743"/>
    </row>
    <row r="1402" spans="2:5" ht="12.75">
      <c r="B1402" s="473">
        <v>30100693</v>
      </c>
      <c r="C1402" s="274" t="s">
        <v>829</v>
      </c>
      <c r="D1402" s="625">
        <v>1093.18</v>
      </c>
      <c r="E1402" s="743"/>
    </row>
    <row r="1403" spans="2:5" ht="12.75">
      <c r="B1403" s="473">
        <v>30100694</v>
      </c>
      <c r="C1403" s="274" t="s">
        <v>829</v>
      </c>
      <c r="D1403" s="625">
        <v>1093.18</v>
      </c>
      <c r="E1403" s="743"/>
    </row>
    <row r="1404" spans="2:5" ht="12.75">
      <c r="B1404" s="473">
        <v>30100695</v>
      </c>
      <c r="C1404" s="274" t="s">
        <v>829</v>
      </c>
      <c r="D1404" s="625">
        <v>1093.18</v>
      </c>
      <c r="E1404" s="743"/>
    </row>
    <row r="1405" spans="2:5" ht="12.75">
      <c r="B1405" s="473">
        <v>30100696</v>
      </c>
      <c r="C1405" s="274" t="s">
        <v>829</v>
      </c>
      <c r="D1405" s="625">
        <v>1093.18</v>
      </c>
      <c r="E1405" s="743"/>
    </row>
    <row r="1406" spans="2:5" ht="12.75">
      <c r="B1406" s="473">
        <v>30100697</v>
      </c>
      <c r="C1406" s="274" t="s">
        <v>829</v>
      </c>
      <c r="D1406" s="625">
        <v>1093.18</v>
      </c>
      <c r="E1406" s="743"/>
    </row>
    <row r="1407" spans="2:5" ht="12.75">
      <c r="B1407" s="473">
        <v>30100698</v>
      </c>
      <c r="C1407" s="274" t="s">
        <v>829</v>
      </c>
      <c r="D1407" s="625">
        <v>1093.18</v>
      </c>
      <c r="E1407" s="743"/>
    </row>
    <row r="1408" spans="2:5" ht="12.75">
      <c r="B1408" s="473">
        <v>30100699</v>
      </c>
      <c r="C1408" s="274" t="s">
        <v>829</v>
      </c>
      <c r="D1408" s="625">
        <v>1093.18</v>
      </c>
      <c r="E1408" s="743"/>
    </row>
    <row r="1409" spans="2:5" ht="12.75">
      <c r="B1409" s="473">
        <v>30100700</v>
      </c>
      <c r="C1409" s="274" t="s">
        <v>829</v>
      </c>
      <c r="D1409" s="625">
        <v>1093.18</v>
      </c>
      <c r="E1409" s="743"/>
    </row>
    <row r="1410" spans="2:5" ht="12.75">
      <c r="B1410" s="473">
        <v>30100701</v>
      </c>
      <c r="C1410" s="274" t="s">
        <v>829</v>
      </c>
      <c r="D1410" s="625">
        <v>1093.18</v>
      </c>
      <c r="E1410" s="743"/>
    </row>
    <row r="1411" spans="2:5" ht="12.75">
      <c r="B1411" s="473">
        <v>30100702</v>
      </c>
      <c r="C1411" s="274" t="s">
        <v>829</v>
      </c>
      <c r="D1411" s="625">
        <v>1093.18</v>
      </c>
      <c r="E1411" s="743"/>
    </row>
    <row r="1412" spans="2:5" ht="12.75">
      <c r="B1412" s="473">
        <v>30100703</v>
      </c>
      <c r="C1412" s="274" t="s">
        <v>829</v>
      </c>
      <c r="D1412" s="625">
        <v>1093.18</v>
      </c>
      <c r="E1412" s="743"/>
    </row>
    <row r="1413" spans="2:5" ht="12.75">
      <c r="B1413" s="473">
        <v>30100704</v>
      </c>
      <c r="C1413" s="274" t="s">
        <v>829</v>
      </c>
      <c r="D1413" s="625">
        <v>1093.18</v>
      </c>
      <c r="E1413" s="743"/>
    </row>
    <row r="1414" spans="2:5" ht="12.75">
      <c r="B1414" s="473">
        <v>30100705</v>
      </c>
      <c r="C1414" s="274" t="s">
        <v>829</v>
      </c>
      <c r="D1414" s="625">
        <v>1093.18</v>
      </c>
      <c r="E1414" s="743"/>
    </row>
    <row r="1415" spans="2:5" ht="12.75">
      <c r="B1415" s="473">
        <v>30100706</v>
      </c>
      <c r="C1415" s="274" t="s">
        <v>829</v>
      </c>
      <c r="D1415" s="625">
        <v>1093.18</v>
      </c>
      <c r="E1415" s="743"/>
    </row>
    <row r="1416" spans="2:5" ht="12.75">
      <c r="B1416" s="473">
        <v>30100707</v>
      </c>
      <c r="C1416" s="274" t="s">
        <v>829</v>
      </c>
      <c r="D1416" s="625">
        <v>1093.18</v>
      </c>
      <c r="E1416" s="743"/>
    </row>
    <row r="1417" spans="2:5" ht="12.75">
      <c r="B1417" s="473">
        <v>30100708</v>
      </c>
      <c r="C1417" s="274" t="s">
        <v>829</v>
      </c>
      <c r="D1417" s="625">
        <v>1093.18</v>
      </c>
      <c r="E1417" s="743"/>
    </row>
    <row r="1418" spans="2:5" ht="12.75">
      <c r="B1418" s="473">
        <v>30100709</v>
      </c>
      <c r="C1418" s="274" t="s">
        <v>829</v>
      </c>
      <c r="D1418" s="625">
        <v>1093.18</v>
      </c>
      <c r="E1418" s="743"/>
    </row>
    <row r="1419" spans="2:5" ht="12.75">
      <c r="B1419" s="473">
        <v>30100710</v>
      </c>
      <c r="C1419" s="274" t="s">
        <v>829</v>
      </c>
      <c r="D1419" s="625">
        <v>1093.18</v>
      </c>
      <c r="E1419" s="743"/>
    </row>
    <row r="1420" spans="2:5" ht="12.75">
      <c r="B1420" s="473">
        <v>30100711</v>
      </c>
      <c r="C1420" s="274" t="s">
        <v>829</v>
      </c>
      <c r="D1420" s="625">
        <v>1093.18</v>
      </c>
      <c r="E1420" s="743"/>
    </row>
    <row r="1421" spans="2:5" ht="12.75">
      <c r="B1421" s="473">
        <v>30100712</v>
      </c>
      <c r="C1421" s="274" t="s">
        <v>829</v>
      </c>
      <c r="D1421" s="625">
        <v>1093.18</v>
      </c>
      <c r="E1421" s="743"/>
    </row>
    <row r="1422" spans="2:5" ht="12.75">
      <c r="B1422" s="473">
        <v>30100713</v>
      </c>
      <c r="C1422" s="274" t="s">
        <v>829</v>
      </c>
      <c r="D1422" s="625">
        <v>1093.18</v>
      </c>
      <c r="E1422" s="743"/>
    </row>
    <row r="1423" spans="2:5" ht="12.75">
      <c r="B1423" s="473">
        <v>30100714</v>
      </c>
      <c r="C1423" s="274" t="s">
        <v>829</v>
      </c>
      <c r="D1423" s="625">
        <v>1093.18</v>
      </c>
      <c r="E1423" s="743"/>
    </row>
    <row r="1424" spans="2:5" ht="12.75">
      <c r="B1424" s="473">
        <v>30100715</v>
      </c>
      <c r="C1424" s="274" t="s">
        <v>829</v>
      </c>
      <c r="D1424" s="625">
        <v>1093.18</v>
      </c>
      <c r="E1424" s="743"/>
    </row>
    <row r="1425" spans="2:5" ht="12.75">
      <c r="B1425" s="473">
        <v>30100716</v>
      </c>
      <c r="C1425" s="274" t="s">
        <v>829</v>
      </c>
      <c r="D1425" s="625">
        <v>1093.18</v>
      </c>
      <c r="E1425" s="743"/>
    </row>
    <row r="1426" spans="2:5" ht="12.75">
      <c r="B1426" s="473">
        <v>30100717</v>
      </c>
      <c r="C1426" s="274" t="s">
        <v>829</v>
      </c>
      <c r="D1426" s="625">
        <v>1093.18</v>
      </c>
      <c r="E1426" s="743"/>
    </row>
    <row r="1427" spans="2:5" ht="12.75">
      <c r="B1427" s="473">
        <v>30100718</v>
      </c>
      <c r="C1427" s="274" t="s">
        <v>829</v>
      </c>
      <c r="D1427" s="625">
        <v>1093.18</v>
      </c>
      <c r="E1427" s="743"/>
    </row>
    <row r="1428" spans="2:5" ht="12.75">
      <c r="B1428" s="473">
        <v>30100719</v>
      </c>
      <c r="C1428" s="274" t="s">
        <v>829</v>
      </c>
      <c r="D1428" s="625">
        <v>1093.18</v>
      </c>
      <c r="E1428" s="743"/>
    </row>
    <row r="1429" spans="2:5" ht="12.75">
      <c r="B1429" s="473">
        <v>30100720</v>
      </c>
      <c r="C1429" s="274" t="s">
        <v>829</v>
      </c>
      <c r="D1429" s="625">
        <v>1093.18</v>
      </c>
      <c r="E1429" s="743"/>
    </row>
    <row r="1430" spans="2:5" ht="12.75">
      <c r="B1430" s="473">
        <v>30100721</v>
      </c>
      <c r="C1430" s="274" t="s">
        <v>829</v>
      </c>
      <c r="D1430" s="625">
        <v>1093.18</v>
      </c>
      <c r="E1430" s="743"/>
    </row>
    <row r="1431" spans="2:5" ht="12.75">
      <c r="B1431" s="473">
        <v>30100722</v>
      </c>
      <c r="C1431" s="274" t="s">
        <v>829</v>
      </c>
      <c r="D1431" s="625">
        <v>1093.18</v>
      </c>
      <c r="E1431" s="743"/>
    </row>
    <row r="1432" spans="2:5" ht="12.75">
      <c r="B1432" s="473">
        <v>30100723</v>
      </c>
      <c r="C1432" s="274" t="s">
        <v>829</v>
      </c>
      <c r="D1432" s="625">
        <v>1093.18</v>
      </c>
      <c r="E1432" s="743"/>
    </row>
    <row r="1433" spans="2:5" ht="12.75">
      <c r="B1433" s="473">
        <v>30100724</v>
      </c>
      <c r="C1433" s="274" t="s">
        <v>829</v>
      </c>
      <c r="D1433" s="625">
        <v>1093.18</v>
      </c>
      <c r="E1433" s="743"/>
    </row>
    <row r="1434" spans="2:5" ht="12.75">
      <c r="B1434" s="473">
        <v>30100725</v>
      </c>
      <c r="C1434" s="274" t="s">
        <v>829</v>
      </c>
      <c r="D1434" s="625">
        <v>1093.18</v>
      </c>
      <c r="E1434" s="743"/>
    </row>
    <row r="1435" spans="2:5" ht="12.75">
      <c r="B1435" s="473">
        <v>30100726</v>
      </c>
      <c r="C1435" s="274" t="s">
        <v>829</v>
      </c>
      <c r="D1435" s="625">
        <v>1093.18</v>
      </c>
      <c r="E1435" s="743"/>
    </row>
    <row r="1436" spans="2:5" ht="12.75">
      <c r="B1436" s="473">
        <v>30100727</v>
      </c>
      <c r="C1436" s="274" t="s">
        <v>829</v>
      </c>
      <c r="D1436" s="625">
        <v>1093.18</v>
      </c>
      <c r="E1436" s="743"/>
    </row>
    <row r="1437" spans="2:5" ht="12.75">
      <c r="B1437" s="473">
        <v>30100728</v>
      </c>
      <c r="C1437" s="274" t="s">
        <v>829</v>
      </c>
      <c r="D1437" s="625">
        <v>1093.19</v>
      </c>
      <c r="E1437" s="743"/>
    </row>
    <row r="1438" spans="2:5" ht="12.75">
      <c r="B1438" s="473">
        <v>30100729</v>
      </c>
      <c r="C1438" s="274" t="s">
        <v>829</v>
      </c>
      <c r="D1438" s="625">
        <v>1093.18</v>
      </c>
      <c r="E1438" s="743"/>
    </row>
    <row r="1439" spans="2:5" ht="12.75">
      <c r="B1439" s="473">
        <v>30100730</v>
      </c>
      <c r="C1439" s="274" t="s">
        <v>829</v>
      </c>
      <c r="D1439" s="625">
        <v>1093.18</v>
      </c>
      <c r="E1439" s="743"/>
    </row>
    <row r="1440" spans="2:5" ht="12.75">
      <c r="B1440" s="473">
        <v>30100731</v>
      </c>
      <c r="C1440" s="274" t="s">
        <v>829</v>
      </c>
      <c r="D1440" s="625">
        <v>1093.18</v>
      </c>
      <c r="E1440" s="743"/>
    </row>
    <row r="1441" spans="2:5" ht="12.75">
      <c r="B1441" s="473">
        <v>30100732</v>
      </c>
      <c r="C1441" s="274" t="s">
        <v>829</v>
      </c>
      <c r="D1441" s="625">
        <v>1093.18</v>
      </c>
      <c r="E1441" s="743"/>
    </row>
    <row r="1442" spans="2:5" ht="12.75">
      <c r="B1442" s="473">
        <v>30100733</v>
      </c>
      <c r="C1442" s="274" t="s">
        <v>829</v>
      </c>
      <c r="D1442" s="625">
        <v>1093.18</v>
      </c>
      <c r="E1442" s="743"/>
    </row>
    <row r="1443" spans="2:5" ht="12.75">
      <c r="B1443" s="473">
        <v>30100734</v>
      </c>
      <c r="C1443" s="274" t="s">
        <v>829</v>
      </c>
      <c r="D1443" s="625">
        <v>1093.18</v>
      </c>
      <c r="E1443" s="743"/>
    </row>
    <row r="1444" spans="2:5" ht="12.75">
      <c r="B1444" s="473">
        <v>30100735</v>
      </c>
      <c r="C1444" s="274" t="s">
        <v>829</v>
      </c>
      <c r="D1444" s="625">
        <v>1093.18</v>
      </c>
      <c r="E1444" s="743"/>
    </row>
    <row r="1445" spans="2:5" ht="12.75">
      <c r="B1445" s="473">
        <v>30100736</v>
      </c>
      <c r="C1445" s="274" t="s">
        <v>829</v>
      </c>
      <c r="D1445" s="625">
        <v>1093.18</v>
      </c>
      <c r="E1445" s="743"/>
    </row>
    <row r="1446" spans="2:5" ht="12.75">
      <c r="B1446" s="473">
        <v>50100024</v>
      </c>
      <c r="C1446" s="274" t="s">
        <v>830</v>
      </c>
      <c r="D1446" s="625">
        <v>895375</v>
      </c>
      <c r="E1446" s="743"/>
    </row>
    <row r="1447" spans="2:5" ht="12.75">
      <c r="B1447" s="473">
        <v>50100025</v>
      </c>
      <c r="C1447" s="274" t="s">
        <v>831</v>
      </c>
      <c r="D1447" s="625">
        <v>656204.27</v>
      </c>
      <c r="E1447" s="743"/>
    </row>
    <row r="1448" spans="2:5" ht="12.75">
      <c r="B1448" s="473">
        <v>40100056</v>
      </c>
      <c r="C1448" s="274" t="s">
        <v>832</v>
      </c>
      <c r="D1448" s="625">
        <v>4961.68</v>
      </c>
      <c r="E1448" s="743"/>
    </row>
    <row r="1449" spans="2:5" ht="12.75">
      <c r="B1449" s="473">
        <v>40100026</v>
      </c>
      <c r="C1449" s="274" t="s">
        <v>833</v>
      </c>
      <c r="D1449" s="625">
        <v>13635</v>
      </c>
      <c r="E1449" s="743"/>
    </row>
    <row r="1450" spans="2:5" ht="12.75">
      <c r="B1450" s="473">
        <v>40100027</v>
      </c>
      <c r="C1450" s="274" t="s">
        <v>834</v>
      </c>
      <c r="D1450" s="625">
        <v>2145.35</v>
      </c>
      <c r="E1450" s="743"/>
    </row>
    <row r="1451" spans="2:5" ht="12.75">
      <c r="B1451" s="473">
        <v>40100028</v>
      </c>
      <c r="C1451" s="274" t="s">
        <v>834</v>
      </c>
      <c r="D1451" s="625">
        <v>2145.29</v>
      </c>
      <c r="E1451" s="743"/>
    </row>
    <row r="1452" spans="2:5" ht="12.75">
      <c r="B1452" s="473">
        <v>40100029</v>
      </c>
      <c r="C1452" s="274" t="s">
        <v>834</v>
      </c>
      <c r="D1452" s="625">
        <v>2145.29</v>
      </c>
      <c r="E1452" s="743"/>
    </row>
    <row r="1453" spans="2:5" ht="12.75">
      <c r="B1453" s="473">
        <v>40100030</v>
      </c>
      <c r="C1453" s="274" t="s">
        <v>834</v>
      </c>
      <c r="D1453" s="625">
        <v>2145.29</v>
      </c>
      <c r="E1453" s="743"/>
    </row>
    <row r="1454" spans="2:5" ht="12.75">
      <c r="B1454" s="473">
        <v>40100031</v>
      </c>
      <c r="C1454" s="274" t="s">
        <v>834</v>
      </c>
      <c r="D1454" s="625">
        <v>2145.29</v>
      </c>
      <c r="E1454" s="743"/>
    </row>
    <row r="1455" spans="2:5" ht="12.75">
      <c r="B1455" s="473">
        <v>40100032</v>
      </c>
      <c r="C1455" s="274" t="s">
        <v>834</v>
      </c>
      <c r="D1455" s="625">
        <v>2145.29</v>
      </c>
      <c r="E1455" s="743"/>
    </row>
    <row r="1456" spans="2:5" ht="12.75">
      <c r="B1456" s="473">
        <v>40100033</v>
      </c>
      <c r="C1456" s="274" t="s">
        <v>834</v>
      </c>
      <c r="D1456" s="625">
        <v>2145.29</v>
      </c>
      <c r="E1456" s="743"/>
    </row>
    <row r="1457" spans="2:5" ht="12.75">
      <c r="B1457" s="473">
        <v>40100034</v>
      </c>
      <c r="C1457" s="274" t="s">
        <v>834</v>
      </c>
      <c r="D1457" s="620">
        <v>2145.29</v>
      </c>
      <c r="E1457" s="743"/>
    </row>
    <row r="1458" spans="2:5" ht="12.75">
      <c r="B1458" s="473">
        <v>40100035</v>
      </c>
      <c r="C1458" s="274" t="s">
        <v>834</v>
      </c>
      <c r="D1458" s="620">
        <v>2145.29</v>
      </c>
      <c r="E1458" s="743"/>
    </row>
    <row r="1459" spans="2:5" ht="12.75">
      <c r="B1459" s="473">
        <v>40100036</v>
      </c>
      <c r="C1459" s="274" t="s">
        <v>834</v>
      </c>
      <c r="D1459" s="625">
        <v>2145.29</v>
      </c>
      <c r="E1459" s="743"/>
    </row>
    <row r="1460" spans="2:5" ht="12.75">
      <c r="B1460" s="473">
        <v>40100037</v>
      </c>
      <c r="C1460" s="274" t="s">
        <v>834</v>
      </c>
      <c r="D1460" s="625">
        <v>2145.29</v>
      </c>
      <c r="E1460" s="743"/>
    </row>
    <row r="1461" spans="2:5" ht="12.75">
      <c r="B1461" s="473">
        <v>40100038</v>
      </c>
      <c r="C1461" s="274" t="s">
        <v>834</v>
      </c>
      <c r="D1461" s="625">
        <v>2145.29</v>
      </c>
      <c r="E1461" s="743"/>
    </row>
    <row r="1462" spans="2:5" ht="12.75">
      <c r="B1462" s="473">
        <v>40100039</v>
      </c>
      <c r="C1462" s="274" t="s">
        <v>834</v>
      </c>
      <c r="D1462" s="625">
        <v>2145.29</v>
      </c>
      <c r="E1462" s="743"/>
    </row>
    <row r="1463" spans="2:5" ht="12.75">
      <c r="B1463" s="473">
        <v>40100040</v>
      </c>
      <c r="C1463" s="274" t="s">
        <v>834</v>
      </c>
      <c r="D1463" s="625">
        <v>2145.29</v>
      </c>
      <c r="E1463" s="743"/>
    </row>
    <row r="1464" spans="2:5" ht="12.75">
      <c r="B1464" s="473">
        <v>40100041</v>
      </c>
      <c r="C1464" s="274" t="s">
        <v>834</v>
      </c>
      <c r="D1464" s="625">
        <v>2145.29</v>
      </c>
      <c r="E1464" s="743"/>
    </row>
    <row r="1465" spans="2:5" ht="12.75">
      <c r="B1465" s="473">
        <v>40100044</v>
      </c>
      <c r="C1465" s="274" t="s">
        <v>835</v>
      </c>
      <c r="D1465" s="625">
        <v>2094.86</v>
      </c>
      <c r="E1465" s="743"/>
    </row>
    <row r="1466" spans="2:5" ht="12.75">
      <c r="B1466" s="473">
        <v>40100045</v>
      </c>
      <c r="C1466" s="274" t="s">
        <v>835</v>
      </c>
      <c r="D1466" s="625">
        <v>2094.86</v>
      </c>
      <c r="E1466" s="743"/>
    </row>
    <row r="1467" spans="2:5" ht="12.75">
      <c r="B1467" s="473">
        <v>40100046</v>
      </c>
      <c r="C1467" s="274" t="s">
        <v>835</v>
      </c>
      <c r="D1467" s="620">
        <v>2094.86</v>
      </c>
      <c r="E1467" s="743"/>
    </row>
    <row r="1468" spans="1:5" ht="12.75">
      <c r="A1468" s="710"/>
      <c r="B1468" s="473">
        <v>40100047</v>
      </c>
      <c r="C1468" s="274" t="s">
        <v>835</v>
      </c>
      <c r="D1468" s="620">
        <v>2094.86</v>
      </c>
      <c r="E1468" s="743"/>
    </row>
    <row r="1469" spans="2:5" ht="12.75">
      <c r="B1469" s="473">
        <v>40100048</v>
      </c>
      <c r="C1469" s="274" t="s">
        <v>835</v>
      </c>
      <c r="D1469" s="620">
        <v>2094.86</v>
      </c>
      <c r="E1469" s="742"/>
    </row>
    <row r="1470" spans="2:5" ht="12.75">
      <c r="B1470" s="473">
        <v>40100049</v>
      </c>
      <c r="C1470" s="274" t="s">
        <v>835</v>
      </c>
      <c r="D1470" s="625">
        <v>2094.86</v>
      </c>
      <c r="E1470" s="742"/>
    </row>
    <row r="1471" spans="2:5" ht="12.75">
      <c r="B1471" s="473">
        <v>40100050</v>
      </c>
      <c r="C1471" s="274" t="s">
        <v>835</v>
      </c>
      <c r="D1471" s="625">
        <v>2094.86</v>
      </c>
      <c r="E1471" s="742"/>
    </row>
    <row r="1472" spans="2:5" ht="12.75">
      <c r="B1472" s="473">
        <v>40100051</v>
      </c>
      <c r="C1472" s="274" t="s">
        <v>835</v>
      </c>
      <c r="D1472" s="625">
        <v>2094.86</v>
      </c>
      <c r="E1472" s="742"/>
    </row>
    <row r="1473" spans="2:5" ht="12.75">
      <c r="B1473" s="473">
        <v>40100052</v>
      </c>
      <c r="C1473" s="274" t="s">
        <v>835</v>
      </c>
      <c r="D1473" s="625">
        <v>2094.86</v>
      </c>
      <c r="E1473" s="742"/>
    </row>
    <row r="1474" spans="2:5" ht="12.75">
      <c r="B1474" s="473">
        <v>40100053</v>
      </c>
      <c r="C1474" s="274" t="s">
        <v>835</v>
      </c>
      <c r="D1474" s="625">
        <v>2094.86</v>
      </c>
      <c r="E1474" s="742"/>
    </row>
    <row r="1475" spans="2:5" ht="12.75">
      <c r="B1475" s="473">
        <v>40100057</v>
      </c>
      <c r="C1475" s="274" t="s">
        <v>836</v>
      </c>
      <c r="D1475" s="625">
        <v>156739.03</v>
      </c>
      <c r="E1475" s="742"/>
    </row>
    <row r="1476" spans="2:5" ht="12.75">
      <c r="B1476" s="473">
        <v>40100020</v>
      </c>
      <c r="C1476" s="274" t="s">
        <v>837</v>
      </c>
      <c r="D1476" s="625">
        <v>2425.51</v>
      </c>
      <c r="E1476" s="742"/>
    </row>
    <row r="1477" spans="2:5" ht="12.75">
      <c r="B1477" s="473">
        <v>40100021</v>
      </c>
      <c r="C1477" s="274" t="s">
        <v>837</v>
      </c>
      <c r="D1477" s="625">
        <v>2425.51</v>
      </c>
      <c r="E1477" s="742"/>
    </row>
    <row r="1478" spans="2:5" ht="12.75">
      <c r="B1478" s="473">
        <v>40100022</v>
      </c>
      <c r="C1478" s="274" t="s">
        <v>837</v>
      </c>
      <c r="D1478" s="625">
        <v>2425.51</v>
      </c>
      <c r="E1478" s="742"/>
    </row>
    <row r="1479" spans="2:5" ht="12.75">
      <c r="B1479" s="473">
        <v>40100023</v>
      </c>
      <c r="C1479" s="274" t="s">
        <v>837</v>
      </c>
      <c r="D1479" s="625">
        <v>2425.51</v>
      </c>
      <c r="E1479" s="742"/>
    </row>
    <row r="1480" spans="2:5" ht="12.75">
      <c r="B1480" s="473">
        <v>40100024</v>
      </c>
      <c r="C1480" s="274" t="s">
        <v>837</v>
      </c>
      <c r="D1480" s="625">
        <v>2425.51</v>
      </c>
      <c r="E1480" s="742"/>
    </row>
    <row r="1481" spans="2:5" ht="12.75">
      <c r="B1481" s="473">
        <v>40100025</v>
      </c>
      <c r="C1481" s="274" t="s">
        <v>837</v>
      </c>
      <c r="D1481" s="625">
        <v>2425.51</v>
      </c>
      <c r="E1481" s="742"/>
    </row>
    <row r="1482" spans="2:5" ht="12.75">
      <c r="B1482" s="473">
        <v>40100055</v>
      </c>
      <c r="C1482" s="274" t="s">
        <v>838</v>
      </c>
      <c r="D1482" s="625">
        <v>287081.53</v>
      </c>
      <c r="E1482" s="742"/>
    </row>
    <row r="1483" spans="2:5" ht="12.75">
      <c r="B1483" s="473">
        <v>40100042</v>
      </c>
      <c r="C1483" s="274" t="s">
        <v>839</v>
      </c>
      <c r="D1483" s="625">
        <v>4475.24</v>
      </c>
      <c r="E1483" s="742"/>
    </row>
    <row r="1484" spans="2:5" ht="12.75">
      <c r="B1484" s="473">
        <v>40100043</v>
      </c>
      <c r="C1484" s="274" t="s">
        <v>840</v>
      </c>
      <c r="D1484" s="625">
        <v>142100</v>
      </c>
      <c r="E1484" s="742"/>
    </row>
    <row r="1485" spans="2:5" ht="12.75">
      <c r="B1485" s="473">
        <v>40100054</v>
      </c>
      <c r="C1485" s="274" t="s">
        <v>841</v>
      </c>
      <c r="D1485" s="625">
        <v>112684.12</v>
      </c>
      <c r="E1485" s="742"/>
    </row>
    <row r="1486" spans="2:5" ht="12.75">
      <c r="B1486" s="473">
        <v>70100013</v>
      </c>
      <c r="C1486" s="274" t="s">
        <v>842</v>
      </c>
      <c r="D1486" s="625">
        <v>1000</v>
      </c>
      <c r="E1486" s="742"/>
    </row>
    <row r="1487" spans="2:5" ht="12.75">
      <c r="B1487" s="473">
        <v>70100014</v>
      </c>
      <c r="C1487" s="274" t="s">
        <v>842</v>
      </c>
      <c r="D1487" s="625">
        <v>1000</v>
      </c>
      <c r="E1487" s="742"/>
    </row>
    <row r="1488" spans="2:5" ht="12.75">
      <c r="B1488" s="473">
        <v>70100015</v>
      </c>
      <c r="C1488" s="274" t="s">
        <v>842</v>
      </c>
      <c r="D1488" s="625">
        <v>1000</v>
      </c>
      <c r="E1488" s="742"/>
    </row>
    <row r="1489" spans="2:5" ht="12.75">
      <c r="B1489" s="473">
        <v>70100016</v>
      </c>
      <c r="C1489" s="274" t="s">
        <v>842</v>
      </c>
      <c r="D1489" s="625">
        <v>1000</v>
      </c>
      <c r="E1489" s="742"/>
    </row>
    <row r="1490" spans="2:5" ht="12.75">
      <c r="B1490" s="473">
        <v>70100017</v>
      </c>
      <c r="C1490" s="274" t="s">
        <v>842</v>
      </c>
      <c r="D1490" s="625">
        <v>1000</v>
      </c>
      <c r="E1490" s="742"/>
    </row>
    <row r="1491" spans="2:5" ht="12.75">
      <c r="B1491" s="473">
        <v>70100018</v>
      </c>
      <c r="C1491" s="274" t="s">
        <v>842</v>
      </c>
      <c r="D1491" s="625">
        <v>1000</v>
      </c>
      <c r="E1491" s="742"/>
    </row>
    <row r="1492" spans="2:5" ht="12.75">
      <c r="B1492" s="473">
        <v>70100019</v>
      </c>
      <c r="C1492" s="274" t="s">
        <v>842</v>
      </c>
      <c r="D1492" s="625">
        <v>1000</v>
      </c>
      <c r="E1492" s="742"/>
    </row>
    <row r="1493" spans="2:5" ht="12.75">
      <c r="B1493" s="473">
        <v>70100020</v>
      </c>
      <c r="C1493" s="274" t="s">
        <v>842</v>
      </c>
      <c r="D1493" s="625">
        <v>1000</v>
      </c>
      <c r="E1493" s="742"/>
    </row>
    <row r="1494" spans="2:5" ht="12.75">
      <c r="B1494" s="473">
        <v>70100021</v>
      </c>
      <c r="C1494" s="274" t="s">
        <v>842</v>
      </c>
      <c r="D1494" s="625">
        <v>1000</v>
      </c>
      <c r="E1494" s="742"/>
    </row>
    <row r="1495" spans="2:5" ht="12.75">
      <c r="B1495" s="473">
        <v>70100022</v>
      </c>
      <c r="C1495" s="274" t="s">
        <v>842</v>
      </c>
      <c r="D1495" s="625">
        <v>1000</v>
      </c>
      <c r="E1495" s="742"/>
    </row>
    <row r="1496" spans="2:5" ht="12.75">
      <c r="B1496" s="473">
        <v>70100023</v>
      </c>
      <c r="C1496" s="274" t="s">
        <v>843</v>
      </c>
      <c r="D1496" s="625">
        <v>2900</v>
      </c>
      <c r="E1496" s="742"/>
    </row>
    <row r="1497" spans="2:5" ht="12.75">
      <c r="B1497" s="473">
        <v>70100024</v>
      </c>
      <c r="C1497" s="274" t="s">
        <v>844</v>
      </c>
      <c r="D1497" s="625">
        <v>390</v>
      </c>
      <c r="E1497" s="742"/>
    </row>
    <row r="1498" spans="2:5" ht="12.75">
      <c r="B1498" s="473">
        <v>70100025</v>
      </c>
      <c r="C1498" s="274" t="s">
        <v>844</v>
      </c>
      <c r="D1498" s="625">
        <v>390</v>
      </c>
      <c r="E1498" s="742"/>
    </row>
    <row r="1499" spans="2:5" ht="12.75">
      <c r="B1499" s="473">
        <v>70100026</v>
      </c>
      <c r="C1499" s="274" t="s">
        <v>845</v>
      </c>
      <c r="D1499" s="625">
        <v>1650</v>
      </c>
      <c r="E1499" s="742"/>
    </row>
    <row r="1500" spans="2:5" ht="12.75">
      <c r="B1500" s="473">
        <v>70100027</v>
      </c>
      <c r="C1500" s="274" t="s">
        <v>845</v>
      </c>
      <c r="D1500" s="625">
        <v>1650</v>
      </c>
      <c r="E1500" s="742"/>
    </row>
    <row r="1501" spans="2:5" ht="12.75">
      <c r="B1501" s="473">
        <v>70100028</v>
      </c>
      <c r="C1501" s="274" t="s">
        <v>845</v>
      </c>
      <c r="D1501" s="625">
        <v>1650</v>
      </c>
      <c r="E1501" s="742"/>
    </row>
    <row r="1502" spans="2:5" ht="12.75">
      <c r="B1502" s="473">
        <v>70100029</v>
      </c>
      <c r="C1502" s="274" t="s">
        <v>846</v>
      </c>
      <c r="D1502" s="625">
        <v>4300</v>
      </c>
      <c r="E1502" s="742"/>
    </row>
    <row r="1503" spans="2:5" ht="12.75">
      <c r="B1503" s="473">
        <v>70100030</v>
      </c>
      <c r="C1503" s="274" t="s">
        <v>846</v>
      </c>
      <c r="D1503" s="625">
        <v>4300</v>
      </c>
      <c r="E1503" s="742"/>
    </row>
    <row r="1504" spans="2:5" ht="12.75">
      <c r="B1504" s="473">
        <v>70100031</v>
      </c>
      <c r="C1504" s="274" t="s">
        <v>846</v>
      </c>
      <c r="D1504" s="625">
        <v>4300</v>
      </c>
      <c r="E1504" s="742"/>
    </row>
    <row r="1505" spans="2:5" ht="12.75">
      <c r="B1505" s="473">
        <v>70100032</v>
      </c>
      <c r="C1505" s="274" t="s">
        <v>847</v>
      </c>
      <c r="D1505" s="625">
        <v>5500</v>
      </c>
      <c r="E1505" s="742"/>
    </row>
    <row r="1506" spans="2:5" ht="12.75">
      <c r="B1506" s="473">
        <v>70100033</v>
      </c>
      <c r="C1506" s="274" t="s">
        <v>848</v>
      </c>
      <c r="D1506" s="625">
        <v>5500</v>
      </c>
      <c r="E1506" s="742"/>
    </row>
    <row r="1507" spans="2:5" ht="12.75">
      <c r="B1507" s="473">
        <v>70100034</v>
      </c>
      <c r="C1507" s="274" t="s">
        <v>849</v>
      </c>
      <c r="D1507" s="625">
        <v>900</v>
      </c>
      <c r="E1507" s="742"/>
    </row>
    <row r="1508" spans="2:5" ht="12.75">
      <c r="B1508" s="473">
        <v>70100035</v>
      </c>
      <c r="C1508" s="274" t="s">
        <v>849</v>
      </c>
      <c r="D1508" s="625">
        <v>900</v>
      </c>
      <c r="E1508" s="742"/>
    </row>
    <row r="1509" spans="2:5" ht="12.75">
      <c r="B1509" s="473">
        <v>70100036</v>
      </c>
      <c r="C1509" s="274" t="s">
        <v>849</v>
      </c>
      <c r="D1509" s="625">
        <v>900</v>
      </c>
      <c r="E1509" s="742"/>
    </row>
    <row r="1510" spans="2:5" ht="12.75">
      <c r="B1510" s="473">
        <v>70100037</v>
      </c>
      <c r="C1510" s="274" t="s">
        <v>850</v>
      </c>
      <c r="D1510" s="625">
        <v>7695</v>
      </c>
      <c r="E1510" s="742"/>
    </row>
    <row r="1511" spans="2:5" ht="12.75">
      <c r="B1511" s="473">
        <v>70100038</v>
      </c>
      <c r="C1511" s="274" t="s">
        <v>850</v>
      </c>
      <c r="D1511" s="625">
        <v>7695</v>
      </c>
      <c r="E1511" s="742"/>
    </row>
    <row r="1512" spans="2:5" ht="12.75">
      <c r="B1512" s="473">
        <v>70100039</v>
      </c>
      <c r="C1512" s="274" t="s">
        <v>850</v>
      </c>
      <c r="D1512" s="625">
        <v>7695</v>
      </c>
      <c r="E1512" s="742"/>
    </row>
    <row r="1513" spans="2:5" ht="12.75">
      <c r="B1513" s="473">
        <v>70100040</v>
      </c>
      <c r="C1513" s="274" t="s">
        <v>851</v>
      </c>
      <c r="D1513" s="625">
        <v>2875</v>
      </c>
      <c r="E1513" s="742"/>
    </row>
    <row r="1514" spans="2:5" ht="12.75">
      <c r="B1514" s="473">
        <v>70100041</v>
      </c>
      <c r="C1514" s="274" t="s">
        <v>852</v>
      </c>
      <c r="D1514" s="625">
        <v>6300</v>
      </c>
      <c r="E1514" s="742"/>
    </row>
    <row r="1515" spans="2:5" ht="12.75">
      <c r="B1515" s="473"/>
      <c r="C1515" s="274"/>
      <c r="D1515" s="625"/>
      <c r="E1515" s="742"/>
    </row>
    <row r="1516" spans="2:5" ht="12.75">
      <c r="B1516" s="473"/>
      <c r="C1516" s="274"/>
      <c r="D1516" s="625"/>
      <c r="E1516" s="742"/>
    </row>
    <row r="1517" spans="2:5" ht="12.75">
      <c r="B1517" s="473"/>
      <c r="C1517" s="274"/>
      <c r="D1517" s="625"/>
      <c r="E1517" s="742"/>
    </row>
    <row r="1518" spans="2:5" ht="12.75">
      <c r="B1518" s="741"/>
      <c r="C1518" s="741"/>
      <c r="D1518" s="745"/>
      <c r="E1518" s="742"/>
    </row>
    <row r="1519" spans="2:5" ht="12.75">
      <c r="B1519" s="741"/>
      <c r="C1519" s="473" t="s">
        <v>853</v>
      </c>
      <c r="D1519" s="740">
        <f>SUM(D7:D1514)</f>
        <v>4966858.510000029</v>
      </c>
      <c r="E1519" s="742"/>
    </row>
    <row r="1520" spans="2:5" ht="12.75">
      <c r="B1520" s="739"/>
      <c r="C1520" s="739"/>
      <c r="D1520" s="738"/>
      <c r="E1520" s="737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horizontalDpi="600" verticalDpi="600" orientation="landscape" scale="72" r:id="rId2"/>
  <headerFooter>
    <oddHeader>&amp;L
</oddHeader>
    <oddFooter>&amp;Cpágina 30</oddFooter>
  </headerFooter>
  <colBreaks count="1" manualBreakCount="1">
    <brk id="5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Layout" workbookViewId="0" topLeftCell="B1">
      <selection activeCell="B3" sqref="B3:E3"/>
    </sheetView>
  </sheetViews>
  <sheetFormatPr defaultColWidth="11.421875" defaultRowHeight="15"/>
  <cols>
    <col min="1" max="1" width="4.8515625" style="712" customWidth="1"/>
    <col min="2" max="2" width="30.8515625" style="712" customWidth="1"/>
    <col min="3" max="3" width="84.421875" style="712" customWidth="1"/>
    <col min="4" max="4" width="31.7109375" style="712" customWidth="1"/>
    <col min="5" max="5" width="4.8515625" style="712" customWidth="1"/>
    <col min="6" max="16384" width="11.421875" style="712" customWidth="1"/>
  </cols>
  <sheetData>
    <row r="1" spans="2:5" s="213" customFormat="1" ht="12.75">
      <c r="B1" s="1085" t="s">
        <v>854</v>
      </c>
      <c r="C1" s="1085"/>
      <c r="D1" s="1085"/>
      <c r="E1" s="1085"/>
    </row>
    <row r="2" spans="2:5" s="213" customFormat="1" ht="12.75">
      <c r="B2" s="1085" t="s">
        <v>922</v>
      </c>
      <c r="C2" s="1085"/>
      <c r="D2" s="1085"/>
      <c r="E2" s="1085"/>
    </row>
    <row r="3" spans="2:5" s="213" customFormat="1" ht="12.75">
      <c r="B3" s="1085" t="s">
        <v>0</v>
      </c>
      <c r="C3" s="1085"/>
      <c r="D3" s="1085"/>
      <c r="E3" s="1085"/>
    </row>
    <row r="4" spans="1:8" ht="12.75">
      <c r="A4" s="748"/>
      <c r="B4" s="747" t="s">
        <v>3</v>
      </c>
      <c r="C4" s="697" t="s">
        <v>771</v>
      </c>
      <c r="D4" s="281"/>
      <c r="E4" s="746"/>
      <c r="F4" s="244"/>
      <c r="G4" s="244"/>
      <c r="H4" s="244"/>
    </row>
    <row r="5" spans="1:5" ht="12.75">
      <c r="A5" s="748"/>
      <c r="B5" s="707"/>
      <c r="C5" s="706"/>
      <c r="D5" s="706"/>
      <c r="E5" s="698"/>
    </row>
    <row r="6" spans="1:5" s="745" customFormat="1" ht="12.75">
      <c r="A6" s="705"/>
      <c r="B6" s="699"/>
      <c r="C6" s="705"/>
      <c r="D6" s="705"/>
      <c r="E6" s="699"/>
    </row>
    <row r="7" spans="1:5" s="165" customFormat="1" ht="12.75">
      <c r="A7" s="1086" t="s">
        <v>772</v>
      </c>
      <c r="B7" s="1087"/>
      <c r="C7" s="736" t="s">
        <v>855</v>
      </c>
      <c r="D7" s="736" t="s">
        <v>774</v>
      </c>
      <c r="E7" s="735"/>
    </row>
    <row r="8" spans="1:5" s="745" customFormat="1" ht="12.75">
      <c r="A8" s="734"/>
      <c r="B8" s="733"/>
      <c r="C8" s="732"/>
      <c r="D8" s="731"/>
      <c r="E8" s="730"/>
    </row>
    <row r="9" spans="1:5" ht="12.75">
      <c r="A9" s="729"/>
      <c r="B9" s="728"/>
      <c r="C9" s="727"/>
      <c r="D9" s="726"/>
      <c r="E9" s="725"/>
    </row>
    <row r="10" spans="1:5" ht="12.75">
      <c r="A10" s="729"/>
      <c r="B10" s="274" t="s">
        <v>856</v>
      </c>
      <c r="C10" s="473" t="s">
        <v>857</v>
      </c>
      <c r="D10" s="511">
        <v>3940957.25</v>
      </c>
      <c r="E10" s="725"/>
    </row>
    <row r="11" spans="1:5" ht="12.75">
      <c r="A11" s="729"/>
      <c r="B11" s="274" t="s">
        <v>858</v>
      </c>
      <c r="C11" s="473" t="s">
        <v>857</v>
      </c>
      <c r="D11" s="625">
        <v>2482867.45</v>
      </c>
      <c r="E11" s="725"/>
    </row>
    <row r="12" spans="1:5" ht="12.75">
      <c r="A12" s="729"/>
      <c r="B12" s="274" t="s">
        <v>859</v>
      </c>
      <c r="C12" s="473" t="s">
        <v>860</v>
      </c>
      <c r="D12" s="625">
        <v>921707.13</v>
      </c>
      <c r="E12" s="725"/>
    </row>
    <row r="13" spans="1:5" ht="12.75">
      <c r="A13" s="729"/>
      <c r="B13" s="274" t="s">
        <v>861</v>
      </c>
      <c r="C13" s="473" t="s">
        <v>862</v>
      </c>
      <c r="D13" s="625">
        <v>3763892.89</v>
      </c>
      <c r="E13" s="725"/>
    </row>
    <row r="14" spans="1:5" ht="12.75">
      <c r="A14" s="729"/>
      <c r="B14" s="274" t="s">
        <v>863</v>
      </c>
      <c r="C14" s="473" t="s">
        <v>864</v>
      </c>
      <c r="D14" s="625">
        <v>4298615.45</v>
      </c>
      <c r="E14" s="725"/>
    </row>
    <row r="15" spans="1:5" ht="12.75">
      <c r="A15" s="729"/>
      <c r="B15" s="274" t="s">
        <v>865</v>
      </c>
      <c r="C15" s="473" t="s">
        <v>866</v>
      </c>
      <c r="D15" s="625">
        <v>2288712.91</v>
      </c>
      <c r="E15" s="725"/>
    </row>
    <row r="16" spans="1:5" ht="12.75">
      <c r="A16" s="729"/>
      <c r="B16" s="274" t="s">
        <v>867</v>
      </c>
      <c r="C16" s="473" t="s">
        <v>866</v>
      </c>
      <c r="D16" s="625">
        <v>2288712.93</v>
      </c>
      <c r="E16" s="725"/>
    </row>
    <row r="17" spans="1:5" ht="12.75">
      <c r="A17" s="724"/>
      <c r="B17" s="274" t="s">
        <v>868</v>
      </c>
      <c r="C17" s="473" t="s">
        <v>869</v>
      </c>
      <c r="D17" s="625">
        <v>13465011.42</v>
      </c>
      <c r="E17" s="725"/>
    </row>
    <row r="18" spans="1:5" ht="12.75">
      <c r="A18" s="724"/>
      <c r="B18" s="274" t="s">
        <v>870</v>
      </c>
      <c r="C18" s="473" t="s">
        <v>869</v>
      </c>
      <c r="D18" s="625">
        <v>13465011.44</v>
      </c>
      <c r="E18" s="725"/>
    </row>
    <row r="19" spans="1:5" ht="12.75">
      <c r="A19" s="724"/>
      <c r="B19" s="274" t="s">
        <v>921</v>
      </c>
      <c r="C19" s="727" t="s">
        <v>920</v>
      </c>
      <c r="D19" s="723">
        <v>1644987.78</v>
      </c>
      <c r="E19" s="725"/>
    </row>
    <row r="20" spans="1:5" ht="12.75">
      <c r="A20" s="729"/>
      <c r="B20" s="722"/>
      <c r="C20" s="727"/>
      <c r="D20" s="723"/>
      <c r="E20" s="725"/>
    </row>
    <row r="21" spans="1:5" ht="12.75">
      <c r="A21" s="729"/>
      <c r="B21" s="722"/>
      <c r="C21" s="727"/>
      <c r="D21" s="723"/>
      <c r="E21" s="725"/>
    </row>
    <row r="22" spans="1:5" ht="12.75">
      <c r="A22" s="729"/>
      <c r="B22" s="722"/>
      <c r="C22" s="473" t="s">
        <v>871</v>
      </c>
      <c r="D22" s="740">
        <f>SUM(D10:D21)</f>
        <v>48560476.65</v>
      </c>
      <c r="E22" s="725"/>
    </row>
    <row r="23" spans="1:5" ht="12.75">
      <c r="A23" s="729"/>
      <c r="B23" s="722"/>
      <c r="C23" s="727"/>
      <c r="D23" s="723"/>
      <c r="E23" s="725"/>
    </row>
    <row r="24" spans="1:5" ht="12.75">
      <c r="A24" s="729"/>
      <c r="B24" s="722"/>
      <c r="C24" s="727"/>
      <c r="D24" s="723"/>
      <c r="E24" s="725"/>
    </row>
    <row r="25" spans="1:5" ht="12.75">
      <c r="A25" s="729"/>
      <c r="B25" s="722"/>
      <c r="C25" s="727"/>
      <c r="D25" s="723"/>
      <c r="E25" s="725"/>
    </row>
    <row r="26" spans="1:5" ht="12.75">
      <c r="A26" s="729"/>
      <c r="B26" s="722"/>
      <c r="C26" s="727"/>
      <c r="D26" s="723"/>
      <c r="E26" s="725"/>
    </row>
    <row r="27" spans="1:5" ht="12.75">
      <c r="A27" s="729"/>
      <c r="B27" s="722"/>
      <c r="C27" s="727"/>
      <c r="D27" s="723"/>
      <c r="E27" s="725"/>
    </row>
    <row r="28" spans="1:5" ht="12.75">
      <c r="A28" s="729"/>
      <c r="B28" s="722"/>
      <c r="C28" s="727"/>
      <c r="D28" s="723"/>
      <c r="E28" s="725"/>
    </row>
    <row r="29" spans="1:5" ht="12.75">
      <c r="A29" s="703"/>
      <c r="B29" s="702"/>
      <c r="C29" s="721"/>
      <c r="D29" s="720"/>
      <c r="E29" s="719"/>
    </row>
    <row r="30" spans="1:5" ht="12.75">
      <c r="A30" s="718"/>
      <c r="B30" s="717"/>
      <c r="C30" s="1088"/>
      <c r="D30" s="1089"/>
      <c r="E30" s="1089"/>
    </row>
    <row r="31" spans="1:9" ht="12.75">
      <c r="A31" s="162"/>
      <c r="B31" s="162"/>
      <c r="C31" s="162"/>
      <c r="E31" s="89"/>
      <c r="F31" s="89"/>
      <c r="G31" s="162"/>
      <c r="H31" s="162"/>
      <c r="I31" s="162"/>
    </row>
  </sheetData>
  <sheetProtection/>
  <mergeCells count="5">
    <mergeCell ref="B1:E1"/>
    <mergeCell ref="B2:E2"/>
    <mergeCell ref="B3:E3"/>
    <mergeCell ref="A7:B7"/>
    <mergeCell ref="C30:E30"/>
  </mergeCells>
  <printOptions/>
  <pageMargins left="0.7" right="0.7" top="0.75" bottom="0.75" header="0.3" footer="0.3"/>
  <pageSetup orientation="landscape" scale="72" r:id="rId2"/>
  <headerFooter>
    <oddFooter>&amp;Cpágina 31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view="pageLayout" zoomScaleNormal="80" workbookViewId="0" topLeftCell="A22">
      <selection activeCell="I39" sqref="I39"/>
    </sheetView>
  </sheetViews>
  <sheetFormatPr defaultColWidth="11.421875" defaultRowHeight="15"/>
  <cols>
    <col min="1" max="1" width="4.57421875" style="26" customWidth="1"/>
    <col min="2" max="2" width="24.7109375" style="26" customWidth="1"/>
    <col min="3" max="3" width="40.00390625" style="26" customWidth="1"/>
    <col min="4" max="5" width="18.7109375" style="26" customWidth="1"/>
    <col min="6" max="6" width="10.7109375" style="26" customWidth="1"/>
    <col min="7" max="7" width="24.7109375" style="26" customWidth="1"/>
    <col min="8" max="8" width="29.7109375" style="121" customWidth="1"/>
    <col min="9" max="10" width="18.7109375" style="26" customWidth="1"/>
    <col min="11" max="11" width="4.57421875" style="26" customWidth="1"/>
    <col min="12" max="16384" width="11.421875" style="26" customWidth="1"/>
  </cols>
  <sheetData>
    <row r="1" spans="1:11" ht="13.5" customHeight="1">
      <c r="A1" s="118"/>
      <c r="B1" s="24"/>
      <c r="C1" s="823"/>
      <c r="D1" s="823"/>
      <c r="E1" s="823"/>
      <c r="F1" s="823"/>
      <c r="G1" s="823"/>
      <c r="H1" s="823"/>
      <c r="I1" s="823"/>
      <c r="J1" s="119"/>
      <c r="K1" s="119"/>
    </row>
    <row r="2" spans="1:11" ht="13.5" customHeight="1">
      <c r="A2" s="25"/>
      <c r="B2" s="24"/>
      <c r="C2" s="823" t="s">
        <v>444</v>
      </c>
      <c r="D2" s="823"/>
      <c r="E2" s="823"/>
      <c r="F2" s="823"/>
      <c r="G2" s="823"/>
      <c r="H2" s="823"/>
      <c r="I2" s="823"/>
      <c r="J2" s="25"/>
      <c r="K2" s="25"/>
    </row>
    <row r="3" spans="1:11" ht="13.5" customHeight="1">
      <c r="A3" s="823" t="s">
        <v>876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</row>
    <row r="4" spans="1:11" ht="13.5" customHeight="1">
      <c r="A4" s="823" t="s">
        <v>0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</row>
    <row r="5" spans="1:10" ht="19.5" customHeight="1">
      <c r="A5" s="30"/>
      <c r="B5" s="31"/>
      <c r="C5" s="32"/>
      <c r="D5" s="31" t="s">
        <v>3</v>
      </c>
      <c r="E5" s="281" t="s">
        <v>510</v>
      </c>
      <c r="F5" s="281"/>
      <c r="G5" s="281"/>
      <c r="H5" s="32"/>
      <c r="I5" s="32"/>
      <c r="J5" s="32"/>
    </row>
    <row r="6" spans="1:6" ht="3" customHeight="1">
      <c r="A6" s="120"/>
      <c r="B6" s="120"/>
      <c r="C6" s="120"/>
      <c r="D6" s="120"/>
      <c r="E6" s="120"/>
      <c r="F6" s="120"/>
    </row>
    <row r="7" spans="1:8" s="33" customFormat="1" ht="3" customHeight="1">
      <c r="A7" s="30"/>
      <c r="B7" s="34"/>
      <c r="C7" s="34"/>
      <c r="D7" s="34"/>
      <c r="E7" s="34"/>
      <c r="F7" s="35"/>
      <c r="H7" s="122"/>
    </row>
    <row r="8" spans="1:8" s="33" customFormat="1" ht="3" customHeight="1">
      <c r="A8" s="37"/>
      <c r="B8" s="37"/>
      <c r="C8" s="37"/>
      <c r="D8" s="38"/>
      <c r="E8" s="38"/>
      <c r="F8" s="39"/>
      <c r="H8" s="122"/>
    </row>
    <row r="9" spans="1:11" s="33" customFormat="1" ht="19.5" customHeight="1">
      <c r="A9" s="40"/>
      <c r="B9" s="822" t="s">
        <v>74</v>
      </c>
      <c r="C9" s="822"/>
      <c r="D9" s="41" t="s">
        <v>65</v>
      </c>
      <c r="E9" s="41" t="s">
        <v>66</v>
      </c>
      <c r="F9" s="42"/>
      <c r="G9" s="822" t="s">
        <v>74</v>
      </c>
      <c r="H9" s="822"/>
      <c r="I9" s="41" t="s">
        <v>65</v>
      </c>
      <c r="J9" s="41" t="s">
        <v>66</v>
      </c>
      <c r="K9" s="43"/>
    </row>
    <row r="10" spans="1:11" ht="3" customHeight="1">
      <c r="A10" s="45"/>
      <c r="B10" s="46"/>
      <c r="C10" s="46"/>
      <c r="D10" s="47"/>
      <c r="E10" s="47"/>
      <c r="F10" s="36"/>
      <c r="G10" s="33"/>
      <c r="H10" s="122"/>
      <c r="I10" s="33"/>
      <c r="J10" s="33"/>
      <c r="K10" s="48"/>
    </row>
    <row r="11" spans="1:11" s="33" customFormat="1" ht="3" customHeight="1">
      <c r="A11" s="123"/>
      <c r="B11" s="124"/>
      <c r="C11" s="124"/>
      <c r="D11" s="125"/>
      <c r="E11" s="125"/>
      <c r="F11" s="51"/>
      <c r="H11" s="122"/>
      <c r="K11" s="48"/>
    </row>
    <row r="12" spans="1:11" ht="12.75">
      <c r="A12" s="57"/>
      <c r="B12" s="827" t="s">
        <v>5</v>
      </c>
      <c r="C12" s="827"/>
      <c r="D12" s="626"/>
      <c r="E12" s="126">
        <f>+E14+E24</f>
        <v>17086248.21</v>
      </c>
      <c r="F12" s="51"/>
      <c r="G12" s="827" t="s">
        <v>6</v>
      </c>
      <c r="H12" s="827"/>
      <c r="I12" s="126">
        <f>+I16-J23</f>
        <v>0</v>
      </c>
      <c r="J12" s="126">
        <f>+J16</f>
        <v>18022399.21</v>
      </c>
      <c r="K12" s="48"/>
    </row>
    <row r="13" spans="1:11" ht="12.75">
      <c r="A13" s="54"/>
      <c r="B13" s="59"/>
      <c r="C13" s="86"/>
      <c r="D13" s="127"/>
      <c r="E13" s="127"/>
      <c r="F13" s="51"/>
      <c r="G13" s="59"/>
      <c r="H13" s="59"/>
      <c r="I13" s="127"/>
      <c r="J13" s="127"/>
      <c r="K13" s="48"/>
    </row>
    <row r="14" spans="1:11" ht="12.75">
      <c r="A14" s="54"/>
      <c r="B14" s="827" t="s">
        <v>7</v>
      </c>
      <c r="C14" s="827"/>
      <c r="D14" s="126"/>
      <c r="E14" s="126">
        <f>+E17+E18-D16</f>
        <v>11939867.100000001</v>
      </c>
      <c r="F14" s="51"/>
      <c r="G14" s="827" t="s">
        <v>8</v>
      </c>
      <c r="H14" s="827"/>
      <c r="I14" s="126">
        <f>+I16-J23</f>
        <v>0</v>
      </c>
      <c r="J14" s="126">
        <v>0</v>
      </c>
      <c r="K14" s="48"/>
    </row>
    <row r="15" spans="1:11" ht="12.75">
      <c r="A15" s="54"/>
      <c r="B15" s="59"/>
      <c r="C15" s="86"/>
      <c r="D15" s="127"/>
      <c r="E15" s="127"/>
      <c r="F15" s="51"/>
      <c r="G15" s="59"/>
      <c r="H15" s="59"/>
      <c r="I15" s="127"/>
      <c r="J15" s="127"/>
      <c r="K15" s="48"/>
    </row>
    <row r="16" spans="1:11" ht="12.75">
      <c r="A16" s="57"/>
      <c r="B16" s="825" t="s">
        <v>9</v>
      </c>
      <c r="C16" s="825"/>
      <c r="D16" s="788">
        <v>1295919.1</v>
      </c>
      <c r="E16" s="128">
        <v>0</v>
      </c>
      <c r="F16" s="51"/>
      <c r="G16" s="825" t="s">
        <v>10</v>
      </c>
      <c r="H16" s="825"/>
      <c r="I16" s="128">
        <f>IF(ESF!I16&gt;ESF!J16,ESF!I16-ESF!J16,0)</f>
        <v>0</v>
      </c>
      <c r="J16" s="618">
        <v>18022399.21</v>
      </c>
      <c r="K16" s="48"/>
    </row>
    <row r="17" spans="1:11" ht="12.75">
      <c r="A17" s="57"/>
      <c r="B17" s="825" t="s">
        <v>11</v>
      </c>
      <c r="C17" s="825"/>
      <c r="D17" s="128">
        <v>0</v>
      </c>
      <c r="E17" s="128">
        <v>17801.63</v>
      </c>
      <c r="F17" s="51"/>
      <c r="G17" s="825" t="s">
        <v>12</v>
      </c>
      <c r="H17" s="825"/>
      <c r="I17" s="128">
        <f>IF(ESF!I17&gt;ESF!J17,ESF!I17-ESF!J17,0)</f>
        <v>0</v>
      </c>
      <c r="J17" s="128">
        <f>IF(I17&gt;0,0,ESF!J17-ESF!I17)</f>
        <v>0</v>
      </c>
      <c r="K17" s="48"/>
    </row>
    <row r="18" spans="1:11" ht="12.75">
      <c r="A18" s="57"/>
      <c r="B18" s="825" t="s">
        <v>13</v>
      </c>
      <c r="C18" s="825"/>
      <c r="D18" s="788">
        <v>0</v>
      </c>
      <c r="E18" s="128">
        <v>13217984.57</v>
      </c>
      <c r="F18" s="51"/>
      <c r="G18" s="825" t="s">
        <v>14</v>
      </c>
      <c r="H18" s="825"/>
      <c r="I18" s="128">
        <f>IF(ESF!I18&gt;ESF!J18,ESF!I18-ESF!J18,0)</f>
        <v>0</v>
      </c>
      <c r="J18" s="128">
        <f>IF(I18&gt;0,0,ESF!J18-ESF!I18)</f>
        <v>0</v>
      </c>
      <c r="K18" s="48"/>
    </row>
    <row r="19" spans="1:11" ht="12.75">
      <c r="A19" s="57"/>
      <c r="B19" s="825" t="s">
        <v>15</v>
      </c>
      <c r="C19" s="825"/>
      <c r="D19" s="128">
        <v>0</v>
      </c>
      <c r="E19" s="128">
        <f>IF(D19&gt;0,0,ESF!D19-ESF!E19)</f>
        <v>0</v>
      </c>
      <c r="F19" s="51"/>
      <c r="G19" s="825" t="s">
        <v>16</v>
      </c>
      <c r="H19" s="825"/>
      <c r="I19" s="128">
        <f>IF(ESF!I19&gt;ESF!J19,ESF!I19-ESF!J19,0)</f>
        <v>0</v>
      </c>
      <c r="J19" s="128">
        <f>IF(I19&gt;0,0,ESF!J19-ESF!I19)</f>
        <v>0</v>
      </c>
      <c r="K19" s="48"/>
    </row>
    <row r="20" spans="1:11" ht="12.75">
      <c r="A20" s="57"/>
      <c r="B20" s="825" t="s">
        <v>17</v>
      </c>
      <c r="C20" s="825"/>
      <c r="D20" s="128">
        <f>IF(ESF!D20&lt;ESF!E20,ESF!E20-ESF!D20,0)</f>
        <v>0</v>
      </c>
      <c r="E20" s="128">
        <f>IF(D20&gt;0,0,ESF!D20-ESF!E20)</f>
        <v>0</v>
      </c>
      <c r="F20" s="51"/>
      <c r="G20" s="825" t="s">
        <v>18</v>
      </c>
      <c r="H20" s="825"/>
      <c r="I20" s="128">
        <f>IF(ESF!I20&gt;ESF!J20,ESF!I20-ESF!J20,0)</f>
        <v>0</v>
      </c>
      <c r="J20" s="128">
        <f>IF(I20&gt;0,0,ESF!J20-ESF!I20)</f>
        <v>0</v>
      </c>
      <c r="K20" s="48"/>
    </row>
    <row r="21" spans="1:11" ht="25.5" customHeight="1">
      <c r="A21" s="57"/>
      <c r="B21" s="825" t="s">
        <v>19</v>
      </c>
      <c r="C21" s="825"/>
      <c r="D21" s="128">
        <f>IF(ESF!D21&lt;ESF!E21,ESF!E21-ESF!D21,0)</f>
        <v>0</v>
      </c>
      <c r="E21" s="128">
        <f>IF(D21&gt;0,0,ESF!D21-ESF!E21)</f>
        <v>0</v>
      </c>
      <c r="F21" s="51"/>
      <c r="G21" s="828" t="s">
        <v>20</v>
      </c>
      <c r="H21" s="828"/>
      <c r="I21" s="128">
        <f>IF(ESF!I21&gt;ESF!J21,ESF!I21-ESF!J21,0)</f>
        <v>0</v>
      </c>
      <c r="J21" s="128">
        <f>IF(I21&gt;0,0,ESF!J21-ESF!I21)</f>
        <v>0</v>
      </c>
      <c r="K21" s="48"/>
    </row>
    <row r="22" spans="1:11" ht="12.75">
      <c r="A22" s="57"/>
      <c r="B22" s="825" t="s">
        <v>21</v>
      </c>
      <c r="C22" s="825"/>
      <c r="D22" s="128">
        <f>IF(ESF!D22&lt;ESF!E22,ESF!E22-ESF!D22,0)</f>
        <v>0</v>
      </c>
      <c r="E22" s="128">
        <f>IF(D22&gt;0,0,ESF!D22-ESF!E22)</f>
        <v>0</v>
      </c>
      <c r="F22" s="51"/>
      <c r="G22" s="825" t="s">
        <v>22</v>
      </c>
      <c r="H22" s="825"/>
      <c r="I22" s="128">
        <f>IF(ESF!I22&gt;ESF!J22,ESF!I22-ESF!J22,0)</f>
        <v>0</v>
      </c>
      <c r="J22" s="128">
        <f>IF(I22&gt;0,0,ESF!J22-ESF!I22)</f>
        <v>0</v>
      </c>
      <c r="K22" s="48"/>
    </row>
    <row r="23" spans="1:11" ht="12.75">
      <c r="A23" s="54"/>
      <c r="B23" s="59"/>
      <c r="C23" s="86"/>
      <c r="D23" s="127"/>
      <c r="E23" s="127"/>
      <c r="F23" s="51"/>
      <c r="G23" s="825" t="s">
        <v>23</v>
      </c>
      <c r="H23" s="825"/>
      <c r="I23" s="128">
        <f>IF(ESF!I23&gt;ESF!J23,ESF!I23-ESF!J23,0)</f>
        <v>0</v>
      </c>
      <c r="J23" s="128">
        <v>0</v>
      </c>
      <c r="K23" s="48"/>
    </row>
    <row r="24" spans="1:11" ht="12.75">
      <c r="A24" s="54"/>
      <c r="B24" s="827" t="s">
        <v>26</v>
      </c>
      <c r="C24" s="827"/>
      <c r="D24" s="126">
        <v>0</v>
      </c>
      <c r="E24" s="126">
        <f>E28+E29-D31</f>
        <v>5146381.109999999</v>
      </c>
      <c r="F24" s="51"/>
      <c r="G24" s="59"/>
      <c r="H24" s="59"/>
      <c r="I24" s="127"/>
      <c r="J24" s="127"/>
      <c r="K24" s="48"/>
    </row>
    <row r="25" spans="1:11" ht="12.75">
      <c r="A25" s="54"/>
      <c r="B25" s="59"/>
      <c r="C25" s="86"/>
      <c r="D25" s="127"/>
      <c r="E25" s="127"/>
      <c r="F25" s="51"/>
      <c r="G25" s="829" t="s">
        <v>27</v>
      </c>
      <c r="H25" s="829"/>
      <c r="I25" s="126">
        <f>SUM(I27:I32)</f>
        <v>0</v>
      </c>
      <c r="J25" s="126">
        <f>SUM(J27:J32)</f>
        <v>0</v>
      </c>
      <c r="K25" s="48"/>
    </row>
    <row r="26" spans="1:11" ht="12.75">
      <c r="A26" s="57"/>
      <c r="B26" s="825" t="s">
        <v>28</v>
      </c>
      <c r="C26" s="825"/>
      <c r="D26" s="128">
        <f>IF(ESF!D29&lt;ESF!E29,ESF!E29-ESF!D29,0)</f>
        <v>0</v>
      </c>
      <c r="E26" s="128">
        <f>IF(D26&gt;0,0,ESF!D29-ESF!E29)</f>
        <v>0</v>
      </c>
      <c r="F26" s="51"/>
      <c r="G26" s="59"/>
      <c r="H26" s="59"/>
      <c r="I26" s="127"/>
      <c r="J26" s="127"/>
      <c r="K26" s="48"/>
    </row>
    <row r="27" spans="1:11" ht="12.75">
      <c r="A27" s="57"/>
      <c r="B27" s="825" t="s">
        <v>30</v>
      </c>
      <c r="C27" s="825"/>
      <c r="D27" s="128">
        <f>IF(ESF!D30&lt;ESF!E30,ESF!E30-ESF!D30,0)</f>
        <v>0</v>
      </c>
      <c r="E27" s="128">
        <f>IF(D27&gt;0,0,ESF!D30-ESF!E30)</f>
        <v>0</v>
      </c>
      <c r="F27" s="51"/>
      <c r="G27" s="825" t="s">
        <v>29</v>
      </c>
      <c r="H27" s="825"/>
      <c r="I27" s="128">
        <f>IF(ESF!I29&gt;ESF!J29,ESF!I29-ESF!J29,0)</f>
        <v>0</v>
      </c>
      <c r="J27" s="128">
        <f>IF(I27&gt;0,0,ESF!J29-ESF!I29)</f>
        <v>0</v>
      </c>
      <c r="K27" s="48"/>
    </row>
    <row r="28" spans="1:11" ht="12.75">
      <c r="A28" s="57"/>
      <c r="B28" s="825" t="s">
        <v>32</v>
      </c>
      <c r="C28" s="825"/>
      <c r="D28" s="128">
        <f>IF(ESF!D31&lt;ESF!E31,ESF!E31-ESF!D31,0)</f>
        <v>0</v>
      </c>
      <c r="E28" s="788">
        <v>3948961.11</v>
      </c>
      <c r="F28" s="51"/>
      <c r="G28" s="825" t="s">
        <v>31</v>
      </c>
      <c r="H28" s="825"/>
      <c r="I28" s="128">
        <f>IF(ESF!I30&gt;ESF!J30,ESF!I30-ESF!J30,0)</f>
        <v>0</v>
      </c>
      <c r="J28" s="128">
        <f>IF(I28&gt;0,0,ESF!J30-ESF!I30)</f>
        <v>0</v>
      </c>
      <c r="K28" s="48"/>
    </row>
    <row r="29" spans="1:11" ht="12.75">
      <c r="A29" s="57"/>
      <c r="B29" s="825" t="s">
        <v>34</v>
      </c>
      <c r="C29" s="825"/>
      <c r="D29" s="128">
        <f>IF(ESF!D32&lt;ESF!E32,ESF!E32-ESF!D32,0)</f>
        <v>0</v>
      </c>
      <c r="E29" s="788">
        <v>1197420</v>
      </c>
      <c r="F29" s="51"/>
      <c r="G29" s="825" t="s">
        <v>33</v>
      </c>
      <c r="H29" s="825"/>
      <c r="I29" s="128">
        <f>IF(ESF!I31&gt;ESF!J31,ESF!I31-ESF!J31,0)</f>
        <v>0</v>
      </c>
      <c r="J29" s="128">
        <f>IF(I29&gt;0,0,ESF!J31-ESF!I31)</f>
        <v>0</v>
      </c>
      <c r="K29" s="48"/>
    </row>
    <row r="30" spans="1:11" ht="12.75">
      <c r="A30" s="57"/>
      <c r="B30" s="825" t="s">
        <v>36</v>
      </c>
      <c r="C30" s="825"/>
      <c r="D30" s="128">
        <v>0</v>
      </c>
      <c r="E30" s="128">
        <v>0</v>
      </c>
      <c r="F30" s="51"/>
      <c r="G30" s="825" t="s">
        <v>35</v>
      </c>
      <c r="H30" s="825"/>
      <c r="I30" s="128">
        <f>IF(ESF!I32&gt;ESF!J32,ESF!I32-ESF!J32,0)</f>
        <v>0</v>
      </c>
      <c r="J30" s="128">
        <f>IF(I30&gt;0,0,ESF!J32-ESF!I32)</f>
        <v>0</v>
      </c>
      <c r="K30" s="48"/>
    </row>
    <row r="31" spans="1:11" ht="25.5" customHeight="1">
      <c r="A31" s="57"/>
      <c r="B31" s="828" t="s">
        <v>38</v>
      </c>
      <c r="C31" s="828"/>
      <c r="D31" s="128">
        <v>0</v>
      </c>
      <c r="E31" s="128">
        <f>IF(D31&gt;0,0,ESF!D34-ESF!E34)</f>
        <v>0</v>
      </c>
      <c r="F31" s="51"/>
      <c r="G31" s="828" t="s">
        <v>37</v>
      </c>
      <c r="H31" s="828"/>
      <c r="I31" s="128">
        <f>IF(ESF!I33&gt;ESF!J33,ESF!I33-ESF!J33,0)</f>
        <v>0</v>
      </c>
      <c r="J31" s="128">
        <f>IF(I31&gt;0,0,ESF!J33-ESF!I33)</f>
        <v>0</v>
      </c>
      <c r="K31" s="48"/>
    </row>
    <row r="32" spans="1:11" ht="12.75">
      <c r="A32" s="57"/>
      <c r="B32" s="825" t="s">
        <v>40</v>
      </c>
      <c r="C32" s="825"/>
      <c r="D32" s="128">
        <v>0</v>
      </c>
      <c r="E32" s="128">
        <f>IF(D32&gt;0,0,ESF!D35-ESF!E35)</f>
        <v>0</v>
      </c>
      <c r="F32" s="51"/>
      <c r="G32" s="825" t="s">
        <v>39</v>
      </c>
      <c r="H32" s="825"/>
      <c r="I32" s="128">
        <f>IF(ESF!I34&gt;ESF!J34,ESF!I34-ESF!J34,0)</f>
        <v>0</v>
      </c>
      <c r="J32" s="128">
        <f>IF(I32&gt;0,0,ESF!J34-ESF!I34)</f>
        <v>0</v>
      </c>
      <c r="K32" s="48"/>
    </row>
    <row r="33" spans="1:11" ht="25.5" customHeight="1">
      <c r="A33" s="57"/>
      <c r="B33" s="828" t="s">
        <v>41</v>
      </c>
      <c r="C33" s="828"/>
      <c r="D33" s="128">
        <f>IF(ESF!D36&lt;ESF!E36,ESF!E36-ESF!D36,0)</f>
        <v>0</v>
      </c>
      <c r="E33" s="128">
        <f>IF(D33&gt;0,0,ESF!D36-ESF!E36)</f>
        <v>0</v>
      </c>
      <c r="F33" s="51"/>
      <c r="G33" s="59"/>
      <c r="H33" s="59"/>
      <c r="I33" s="129"/>
      <c r="J33" s="129"/>
      <c r="K33" s="48"/>
    </row>
    <row r="34" spans="1:11" ht="12.75">
      <c r="A34" s="57"/>
      <c r="B34" s="825" t="s">
        <v>43</v>
      </c>
      <c r="C34" s="825"/>
      <c r="D34" s="128">
        <f>IF(ESF!D37&lt;ESF!E37,ESF!E37-ESF!D37,0)</f>
        <v>0</v>
      </c>
      <c r="E34" s="128">
        <f>IF(D34&gt;0,0,ESF!D37-ESF!E37)</f>
        <v>0</v>
      </c>
      <c r="F34" s="51"/>
      <c r="G34" s="827" t="s">
        <v>46</v>
      </c>
      <c r="H34" s="827"/>
      <c r="I34" s="126">
        <f>+I36+I42</f>
        <v>35108647.42</v>
      </c>
      <c r="J34" s="126">
        <v>0</v>
      </c>
      <c r="K34" s="48"/>
    </row>
    <row r="35" spans="1:11" ht="12.75">
      <c r="A35" s="54"/>
      <c r="B35" s="59"/>
      <c r="C35" s="86"/>
      <c r="D35" s="129"/>
      <c r="E35" s="129"/>
      <c r="F35" s="51"/>
      <c r="G35" s="59"/>
      <c r="H35" s="59"/>
      <c r="I35" s="127"/>
      <c r="J35" s="127"/>
      <c r="K35" s="48"/>
    </row>
    <row r="36" spans="1:11" ht="12.75">
      <c r="A36" s="57"/>
      <c r="B36" s="33"/>
      <c r="C36" s="33"/>
      <c r="D36" s="33"/>
      <c r="E36" s="33"/>
      <c r="F36" s="51"/>
      <c r="G36" s="827" t="s">
        <v>48</v>
      </c>
      <c r="H36" s="827"/>
      <c r="I36" s="126">
        <f>SUM(I38:I40)</f>
        <v>34006870.24</v>
      </c>
      <c r="J36" s="126">
        <f>SUM(J38:J40)</f>
        <v>0</v>
      </c>
      <c r="K36" s="48"/>
    </row>
    <row r="37" spans="1:11" ht="12.75">
      <c r="A37" s="54"/>
      <c r="B37" s="33"/>
      <c r="C37" s="33"/>
      <c r="D37" s="33"/>
      <c r="E37" s="33"/>
      <c r="F37" s="51"/>
      <c r="G37" s="59"/>
      <c r="H37" s="59"/>
      <c r="I37" s="127"/>
      <c r="J37" s="127"/>
      <c r="K37" s="48"/>
    </row>
    <row r="38" spans="1:11" ht="12.75">
      <c r="A38" s="57"/>
      <c r="B38" s="33"/>
      <c r="C38" s="33"/>
      <c r="D38" s="33"/>
      <c r="E38" s="33"/>
      <c r="F38" s="51"/>
      <c r="G38" s="825" t="s">
        <v>49</v>
      </c>
      <c r="H38" s="825"/>
      <c r="I38" s="128">
        <v>34006870.24</v>
      </c>
      <c r="J38" s="128">
        <v>0</v>
      </c>
      <c r="K38" s="48"/>
    </row>
    <row r="39" spans="1:11" ht="12.75">
      <c r="A39" s="54"/>
      <c r="B39" s="33"/>
      <c r="C39" s="33"/>
      <c r="D39" s="33"/>
      <c r="E39" s="33"/>
      <c r="F39" s="51"/>
      <c r="G39" s="825" t="s">
        <v>50</v>
      </c>
      <c r="H39" s="825"/>
      <c r="I39" s="128">
        <f>IF(ESF!I45&gt;ESF!J45,ESF!I45-ESF!J45,0)</f>
        <v>0</v>
      </c>
      <c r="J39" s="128">
        <v>0</v>
      </c>
      <c r="K39" s="48"/>
    </row>
    <row r="40" spans="1:11" ht="12.75">
      <c r="A40" s="57"/>
      <c r="B40" s="33"/>
      <c r="C40" s="33"/>
      <c r="D40" s="33"/>
      <c r="E40" s="33"/>
      <c r="F40" s="51"/>
      <c r="G40" s="825" t="s">
        <v>51</v>
      </c>
      <c r="H40" s="825"/>
      <c r="I40" s="128">
        <f>IF(ESF!I46&gt;ESF!J46,ESF!I46-ESF!J46,0)</f>
        <v>0</v>
      </c>
      <c r="J40" s="128">
        <f>IF(I40&gt;0,0,ESF!J46-ESF!I46)</f>
        <v>0</v>
      </c>
      <c r="K40" s="48"/>
    </row>
    <row r="41" spans="1:11" ht="12.75">
      <c r="A41" s="57"/>
      <c r="B41" s="33"/>
      <c r="C41" s="33"/>
      <c r="D41" s="33"/>
      <c r="E41" s="33"/>
      <c r="F41" s="51"/>
      <c r="G41" s="59"/>
      <c r="H41" s="59"/>
      <c r="I41" s="127"/>
      <c r="J41" s="127"/>
      <c r="K41" s="48"/>
    </row>
    <row r="42" spans="1:11" ht="12.75">
      <c r="A42" s="57"/>
      <c r="B42" s="33"/>
      <c r="C42" s="33"/>
      <c r="D42" s="33"/>
      <c r="E42" s="33"/>
      <c r="F42" s="51"/>
      <c r="G42" s="827" t="s">
        <v>52</v>
      </c>
      <c r="H42" s="827"/>
      <c r="I42" s="126">
        <f>+I44-J45</f>
        <v>1101777.1799999997</v>
      </c>
      <c r="J42" s="126">
        <v>0</v>
      </c>
      <c r="K42" s="48"/>
    </row>
    <row r="43" spans="1:11" ht="12.75">
      <c r="A43" s="57"/>
      <c r="B43" s="33"/>
      <c r="C43" s="33"/>
      <c r="D43" s="33"/>
      <c r="E43" s="33"/>
      <c r="F43" s="51"/>
      <c r="G43" s="59"/>
      <c r="H43" s="59"/>
      <c r="I43" s="127"/>
      <c r="J43" s="127"/>
      <c r="K43" s="48"/>
    </row>
    <row r="44" spans="1:11" ht="12.75">
      <c r="A44" s="57"/>
      <c r="B44" s="33"/>
      <c r="C44" s="33"/>
      <c r="D44" s="33"/>
      <c r="E44" s="33"/>
      <c r="F44" s="51"/>
      <c r="G44" s="825" t="s">
        <v>53</v>
      </c>
      <c r="H44" s="825"/>
      <c r="I44" s="128">
        <v>4014827.17</v>
      </c>
      <c r="J44" s="788">
        <v>0</v>
      </c>
      <c r="K44" s="48"/>
    </row>
    <row r="45" spans="1:11" ht="12.75">
      <c r="A45" s="57"/>
      <c r="B45" s="33"/>
      <c r="C45" s="33"/>
      <c r="D45" s="33"/>
      <c r="E45" s="33"/>
      <c r="F45" s="51"/>
      <c r="G45" s="825" t="s">
        <v>54</v>
      </c>
      <c r="H45" s="825"/>
      <c r="I45" s="128">
        <v>0</v>
      </c>
      <c r="J45" s="788">
        <v>2913049.99</v>
      </c>
      <c r="K45" s="502"/>
    </row>
    <row r="46" spans="1:11" ht="12.75">
      <c r="A46" s="57"/>
      <c r="B46" s="33"/>
      <c r="C46" s="33"/>
      <c r="D46" s="33"/>
      <c r="E46" s="33"/>
      <c r="F46" s="51"/>
      <c r="G46" s="825" t="s">
        <v>55</v>
      </c>
      <c r="H46" s="825"/>
      <c r="I46" s="128">
        <f>IF(ESF!I52&gt;ESF!J52,ESF!I52-ESF!J52,0)</f>
        <v>0</v>
      </c>
      <c r="J46" s="128">
        <f>IF(I46&gt;0,0,ESF!J52-ESF!I52)</f>
        <v>0</v>
      </c>
      <c r="K46" s="48"/>
    </row>
    <row r="47" spans="1:11" ht="12.75">
      <c r="A47" s="57"/>
      <c r="B47" s="33"/>
      <c r="C47" s="33"/>
      <c r="D47" s="33"/>
      <c r="E47" s="33"/>
      <c r="F47" s="51"/>
      <c r="G47" s="825" t="s">
        <v>56</v>
      </c>
      <c r="H47" s="825"/>
      <c r="I47" s="128">
        <f>IF(ESF!I53&gt;ESF!J53,ESF!I53-ESF!J53,0)</f>
        <v>0</v>
      </c>
      <c r="J47" s="128">
        <f>IF(I47&gt;0,0,ESF!J53-ESF!I53)</f>
        <v>0</v>
      </c>
      <c r="K47" s="48"/>
    </row>
    <row r="48" spans="1:11" ht="12.75">
      <c r="A48" s="54"/>
      <c r="B48" s="33"/>
      <c r="C48" s="33"/>
      <c r="D48" s="33"/>
      <c r="E48" s="33"/>
      <c r="F48" s="51"/>
      <c r="G48" s="825" t="s">
        <v>57</v>
      </c>
      <c r="H48" s="825"/>
      <c r="I48" s="128">
        <f>IF(ESF!I54&gt;ESF!J54,ESF!I54-ESF!J54,0)</f>
        <v>0</v>
      </c>
      <c r="J48" s="128">
        <f>IF(I48&gt;0,0,ESF!J54-ESF!I54)</f>
        <v>0</v>
      </c>
      <c r="K48" s="48"/>
    </row>
    <row r="49" spans="1:11" ht="12.75">
      <c r="A49" s="57"/>
      <c r="B49" s="33"/>
      <c r="C49" s="33"/>
      <c r="D49" s="33"/>
      <c r="E49" s="33"/>
      <c r="F49" s="51"/>
      <c r="G49" s="59"/>
      <c r="H49" s="59"/>
      <c r="I49" s="127"/>
      <c r="J49" s="127"/>
      <c r="K49" s="48"/>
    </row>
    <row r="50" spans="1:11" ht="25.5" customHeight="1">
      <c r="A50" s="54"/>
      <c r="B50" s="33"/>
      <c r="C50" s="33"/>
      <c r="D50" s="33"/>
      <c r="E50" s="33"/>
      <c r="F50" s="51"/>
      <c r="G50" s="827" t="s">
        <v>77</v>
      </c>
      <c r="H50" s="827"/>
      <c r="I50" s="126">
        <f>SUM(I52:I53)</f>
        <v>0</v>
      </c>
      <c r="J50" s="126">
        <f>SUM(J52:J53)</f>
        <v>0</v>
      </c>
      <c r="K50" s="48"/>
    </row>
    <row r="51" spans="1:11" ht="12.75">
      <c r="A51" s="57"/>
      <c r="B51" s="33"/>
      <c r="C51" s="33"/>
      <c r="D51" s="33"/>
      <c r="E51" s="33"/>
      <c r="F51" s="51"/>
      <c r="G51" s="59"/>
      <c r="H51" s="59"/>
      <c r="I51" s="127"/>
      <c r="J51" s="127"/>
      <c r="K51" s="48"/>
    </row>
    <row r="52" spans="1:11" ht="12.75">
      <c r="A52" s="57"/>
      <c r="B52" s="33"/>
      <c r="C52" s="33"/>
      <c r="D52" s="33"/>
      <c r="E52" s="33"/>
      <c r="F52" s="51"/>
      <c r="G52" s="825" t="s">
        <v>59</v>
      </c>
      <c r="H52" s="825"/>
      <c r="I52" s="128">
        <f>IF(ESF!I58&gt;ESF!J58,ESF!I58-ESF!J58,0)</f>
        <v>0</v>
      </c>
      <c r="J52" s="128">
        <f>IF(I52&gt;0,0,ESF!J58-ESF!I58)</f>
        <v>0</v>
      </c>
      <c r="K52" s="48"/>
    </row>
    <row r="53" spans="1:11" ht="19.5" customHeight="1">
      <c r="A53" s="130"/>
      <c r="B53" s="73"/>
      <c r="C53" s="73"/>
      <c r="D53" s="73"/>
      <c r="E53" s="73"/>
      <c r="F53" s="116"/>
      <c r="G53" s="846" t="s">
        <v>60</v>
      </c>
      <c r="H53" s="846"/>
      <c r="I53" s="131">
        <f>IF(ESF!I59&gt;ESF!J59,ESF!I59-ESF!J59,0)</f>
        <v>0</v>
      </c>
      <c r="J53" s="131">
        <f>IF(I53&gt;0,0,ESF!J59-ESF!I59)</f>
        <v>0</v>
      </c>
      <c r="K53" s="75"/>
    </row>
    <row r="54" spans="1:11" ht="6" customHeight="1">
      <c r="A54" s="132"/>
      <c r="B54" s="73"/>
      <c r="C54" s="76"/>
      <c r="D54" s="77"/>
      <c r="E54" s="78"/>
      <c r="F54" s="78"/>
      <c r="G54" s="73"/>
      <c r="H54" s="133"/>
      <c r="I54" s="77"/>
      <c r="J54" s="78"/>
      <c r="K54" s="78"/>
    </row>
    <row r="55" spans="1:11" ht="6" customHeight="1">
      <c r="A55" s="33"/>
      <c r="C55" s="60"/>
      <c r="D55" s="81"/>
      <c r="E55" s="82"/>
      <c r="F55" s="82"/>
      <c r="H55" s="134"/>
      <c r="I55" s="81"/>
      <c r="J55" s="82"/>
      <c r="K55" s="82"/>
    </row>
    <row r="56" spans="2:10" ht="6" customHeight="1">
      <c r="B56" s="60"/>
      <c r="C56" s="81"/>
      <c r="D56" s="82"/>
      <c r="E56" s="82"/>
      <c r="G56" s="83"/>
      <c r="H56" s="135"/>
      <c r="I56" s="82"/>
      <c r="J56" s="82"/>
    </row>
    <row r="57" spans="2:10" ht="15" customHeight="1">
      <c r="B57" s="838" t="s">
        <v>76</v>
      </c>
      <c r="C57" s="838"/>
      <c r="D57" s="838"/>
      <c r="E57" s="838"/>
      <c r="F57" s="838"/>
      <c r="G57" s="838"/>
      <c r="H57" s="838"/>
      <c r="I57" s="838"/>
      <c r="J57" s="838"/>
    </row>
    <row r="58" spans="2:10" ht="9.75" customHeight="1">
      <c r="B58" s="60"/>
      <c r="C58" s="81"/>
      <c r="D58" s="82"/>
      <c r="E58" s="82"/>
      <c r="G58" s="83"/>
      <c r="H58" s="135"/>
      <c r="I58" s="82"/>
      <c r="J58" s="82"/>
    </row>
    <row r="59" spans="2:10" ht="49.5" customHeight="1">
      <c r="B59" s="60"/>
      <c r="C59" s="136"/>
      <c r="D59" s="137"/>
      <c r="E59" s="82"/>
      <c r="F59" s="33"/>
      <c r="G59" s="138"/>
      <c r="H59" s="139"/>
      <c r="I59" s="82"/>
      <c r="J59" s="82"/>
    </row>
    <row r="60" spans="2:10" ht="13.5" customHeight="1">
      <c r="B60" s="85"/>
      <c r="C60" s="835"/>
      <c r="D60" s="835"/>
      <c r="E60" s="82"/>
      <c r="F60" s="82"/>
      <c r="G60" s="835"/>
      <c r="H60" s="835"/>
      <c r="I60" s="86"/>
      <c r="J60" s="82"/>
    </row>
    <row r="61" spans="2:10" ht="13.5" customHeight="1">
      <c r="B61" s="87"/>
      <c r="C61" s="831"/>
      <c r="D61" s="831"/>
      <c r="E61" s="88"/>
      <c r="F61" s="88"/>
      <c r="G61" s="831"/>
      <c r="H61" s="831"/>
      <c r="I61" s="86"/>
      <c r="J61" s="82"/>
    </row>
    <row r="62" spans="1:9" ht="12.75">
      <c r="A62" s="115"/>
      <c r="C62" s="33"/>
      <c r="D62" s="33"/>
      <c r="E62" s="33"/>
      <c r="F62" s="51"/>
      <c r="G62" s="33"/>
      <c r="H62" s="122"/>
      <c r="I62" s="33"/>
    </row>
  </sheetData>
  <sheetProtection formatCells="0" selectLockedCells="1"/>
  <mergeCells count="61">
    <mergeCell ref="G19:H19"/>
    <mergeCell ref="G18:H18"/>
    <mergeCell ref="G12:H12"/>
    <mergeCell ref="G14:H14"/>
    <mergeCell ref="G16:H16"/>
    <mergeCell ref="B12:C12"/>
    <mergeCell ref="B14:C14"/>
    <mergeCell ref="B16:C16"/>
    <mergeCell ref="G17:H17"/>
    <mergeCell ref="B17:C17"/>
    <mergeCell ref="B21:C21"/>
    <mergeCell ref="B22:C22"/>
    <mergeCell ref="G31:H31"/>
    <mergeCell ref="G22:H22"/>
    <mergeCell ref="G20:H20"/>
    <mergeCell ref="G21:H21"/>
    <mergeCell ref="B30:C30"/>
    <mergeCell ref="G23:H23"/>
    <mergeCell ref="G25:H25"/>
    <mergeCell ref="B18:C18"/>
    <mergeCell ref="G52:H52"/>
    <mergeCell ref="B24:C24"/>
    <mergeCell ref="G45:H45"/>
    <mergeCell ref="G46:H46"/>
    <mergeCell ref="G47:H47"/>
    <mergeCell ref="B31:C31"/>
    <mergeCell ref="B19:C19"/>
    <mergeCell ref="G48:H48"/>
    <mergeCell ref="B20:C20"/>
    <mergeCell ref="C61:D61"/>
    <mergeCell ref="G61:H61"/>
    <mergeCell ref="B57:J57"/>
    <mergeCell ref="C60:D60"/>
    <mergeCell ref="G60:H60"/>
    <mergeCell ref="G53:H53"/>
    <mergeCell ref="G50:H50"/>
    <mergeCell ref="B33:C33"/>
    <mergeCell ref="B32:C32"/>
    <mergeCell ref="B26:C26"/>
    <mergeCell ref="B27:C27"/>
    <mergeCell ref="G39:H39"/>
    <mergeCell ref="G44:H44"/>
    <mergeCell ref="B28:C28"/>
    <mergeCell ref="B29:C29"/>
    <mergeCell ref="G27:H27"/>
    <mergeCell ref="G38:H38"/>
    <mergeCell ref="G42:H42"/>
    <mergeCell ref="G40:H40"/>
    <mergeCell ref="G34:H34"/>
    <mergeCell ref="C1:I1"/>
    <mergeCell ref="C2:I2"/>
    <mergeCell ref="G9:H9"/>
    <mergeCell ref="A3:K3"/>
    <mergeCell ref="A4:K4"/>
    <mergeCell ref="B9:C9"/>
    <mergeCell ref="B34:C34"/>
    <mergeCell ref="G32:H32"/>
    <mergeCell ref="G28:H28"/>
    <mergeCell ref="G29:H29"/>
    <mergeCell ref="G30:H30"/>
    <mergeCell ref="G36:H36"/>
  </mergeCells>
  <printOptions horizontalCentered="1" verticalCentered="1"/>
  <pageMargins left="0" right="0" top="0.2362204724409449" bottom="0.5905511811023623" header="0" footer="0"/>
  <pageSetup fitToHeight="1" fitToWidth="1" horizontalDpi="600" verticalDpi="600" orientation="landscape" scale="63" r:id="rId2"/>
  <headerFooter>
    <oddFooter>&amp;CPágina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view="pageLayout" zoomScaleNormal="85" workbookViewId="0" topLeftCell="A4">
      <selection activeCell="D16" sqref="D16"/>
    </sheetView>
  </sheetViews>
  <sheetFormatPr defaultColWidth="11.421875" defaultRowHeight="15"/>
  <cols>
    <col min="1" max="1" width="1.1484375" style="26" customWidth="1"/>
    <col min="2" max="2" width="11.7109375" style="26" customWidth="1"/>
    <col min="3" max="3" width="54.421875" style="26" customWidth="1"/>
    <col min="4" max="4" width="19.140625" style="161" customWidth="1"/>
    <col min="5" max="5" width="19.28125" style="26" customWidth="1"/>
    <col min="6" max="6" width="19.00390625" style="26" customWidth="1"/>
    <col min="7" max="7" width="21.28125" style="26" customWidth="1"/>
    <col min="8" max="8" width="18.7109375" style="26" customWidth="1"/>
    <col min="9" max="9" width="1.1484375" style="26" customWidth="1"/>
    <col min="10" max="16384" width="11.421875" style="26" customWidth="1"/>
  </cols>
  <sheetData>
    <row r="1" spans="1:11" s="33" customFormat="1" ht="9" customHeight="1">
      <c r="A1" s="90"/>
      <c r="B1" s="93"/>
      <c r="C1" s="847"/>
      <c r="D1" s="847"/>
      <c r="E1" s="847"/>
      <c r="F1" s="847"/>
      <c r="G1" s="847"/>
      <c r="H1" s="93"/>
      <c r="I1" s="140"/>
      <c r="J1" s="26"/>
      <c r="K1" s="26"/>
    </row>
    <row r="2" spans="1:11" s="33" customFormat="1" ht="13.5" customHeight="1">
      <c r="A2" s="90"/>
      <c r="B2" s="93"/>
      <c r="C2" s="847" t="s">
        <v>445</v>
      </c>
      <c r="D2" s="847"/>
      <c r="E2" s="847"/>
      <c r="F2" s="847"/>
      <c r="G2" s="847"/>
      <c r="H2" s="93"/>
      <c r="I2" s="140"/>
      <c r="J2" s="140"/>
      <c r="K2" s="26"/>
    </row>
    <row r="3" spans="1:11" s="33" customFormat="1" ht="13.5" customHeight="1">
      <c r="A3" s="823" t="s">
        <v>876</v>
      </c>
      <c r="B3" s="823"/>
      <c r="C3" s="823"/>
      <c r="D3" s="823"/>
      <c r="E3" s="823"/>
      <c r="F3" s="823"/>
      <c r="G3" s="823"/>
      <c r="H3" s="823"/>
      <c r="I3" s="140"/>
      <c r="J3" s="140"/>
      <c r="K3" s="26"/>
    </row>
    <row r="4" spans="1:11" s="33" customFormat="1" ht="13.5" customHeight="1">
      <c r="A4" s="90"/>
      <c r="B4" s="93"/>
      <c r="C4" s="847" t="s">
        <v>0</v>
      </c>
      <c r="D4" s="847"/>
      <c r="E4" s="847"/>
      <c r="F4" s="847"/>
      <c r="G4" s="847"/>
      <c r="H4" s="93"/>
      <c r="I4" s="140"/>
      <c r="J4" s="140"/>
      <c r="K4" s="26"/>
    </row>
    <row r="5" spans="1:9" s="33" customFormat="1" ht="19.5" customHeight="1">
      <c r="A5" s="96"/>
      <c r="B5" s="31"/>
      <c r="C5" s="31" t="s">
        <v>3</v>
      </c>
      <c r="D5" s="824" t="s">
        <v>509</v>
      </c>
      <c r="E5" s="824"/>
      <c r="F5" s="824"/>
      <c r="H5" s="32"/>
      <c r="I5" s="32"/>
    </row>
    <row r="6" spans="1:9" s="33" customFormat="1" ht="6.75" customHeight="1">
      <c r="A6" s="849"/>
      <c r="B6" s="849"/>
      <c r="C6" s="849"/>
      <c r="D6" s="849"/>
      <c r="E6" s="849"/>
      <c r="F6" s="849"/>
      <c r="G6" s="849"/>
      <c r="H6" s="849"/>
      <c r="I6" s="849"/>
    </row>
    <row r="7" spans="1:9" s="33" customFormat="1" ht="3" customHeight="1">
      <c r="A7" s="849"/>
      <c r="B7" s="849"/>
      <c r="C7" s="849"/>
      <c r="D7" s="849"/>
      <c r="E7" s="849"/>
      <c r="F7" s="849"/>
      <c r="G7" s="849"/>
      <c r="H7" s="849"/>
      <c r="I7" s="849"/>
    </row>
    <row r="8" spans="1:9" s="145" customFormat="1" ht="25.5">
      <c r="A8" s="141"/>
      <c r="B8" s="850" t="s">
        <v>74</v>
      </c>
      <c r="C8" s="850"/>
      <c r="D8" s="142" t="s">
        <v>141</v>
      </c>
      <c r="E8" s="142" t="s">
        <v>142</v>
      </c>
      <c r="F8" s="143" t="s">
        <v>143</v>
      </c>
      <c r="G8" s="143" t="s">
        <v>144</v>
      </c>
      <c r="H8" s="143" t="s">
        <v>145</v>
      </c>
      <c r="I8" s="144"/>
    </row>
    <row r="9" spans="1:9" s="145" customFormat="1" ht="12.75">
      <c r="A9" s="146"/>
      <c r="B9" s="851"/>
      <c r="C9" s="851"/>
      <c r="D9" s="147">
        <v>1</v>
      </c>
      <c r="E9" s="147">
        <v>2</v>
      </c>
      <c r="F9" s="148">
        <v>3</v>
      </c>
      <c r="G9" s="148" t="s">
        <v>146</v>
      </c>
      <c r="H9" s="148" t="s">
        <v>147</v>
      </c>
      <c r="I9" s="149"/>
    </row>
    <row r="10" spans="1:9" s="33" customFormat="1" ht="3" customHeight="1">
      <c r="A10" s="852"/>
      <c r="B10" s="849"/>
      <c r="C10" s="849"/>
      <c r="D10" s="849"/>
      <c r="E10" s="849"/>
      <c r="F10" s="849"/>
      <c r="G10" s="849"/>
      <c r="H10" s="849"/>
      <c r="I10" s="853"/>
    </row>
    <row r="11" spans="1:11" s="33" customFormat="1" ht="3" customHeight="1">
      <c r="A11" s="854"/>
      <c r="B11" s="855"/>
      <c r="C11" s="855"/>
      <c r="D11" s="855"/>
      <c r="E11" s="855"/>
      <c r="F11" s="855"/>
      <c r="G11" s="855"/>
      <c r="H11" s="855"/>
      <c r="I11" s="856"/>
      <c r="J11" s="26"/>
      <c r="K11" s="26"/>
    </row>
    <row r="12" spans="1:11" s="33" customFormat="1" ht="12.75">
      <c r="A12" s="150"/>
      <c r="B12" s="857" t="s">
        <v>5</v>
      </c>
      <c r="C12" s="857"/>
      <c r="D12" s="543">
        <f>+D14+D24</f>
        <v>73377201.74</v>
      </c>
      <c r="E12" s="543">
        <f>+E14+E24</f>
        <v>79647402.38000001</v>
      </c>
      <c r="F12" s="543">
        <f>+F14+F24</f>
        <v>62561154.17</v>
      </c>
      <c r="G12" s="793">
        <f>D12+E12-F12</f>
        <v>90463449.95</v>
      </c>
      <c r="H12" s="793">
        <f>(G12-D12)</f>
        <v>17086248.21000001</v>
      </c>
      <c r="I12" s="151"/>
      <c r="J12" s="26"/>
      <c r="K12" s="26"/>
    </row>
    <row r="13" spans="1:11" s="33" customFormat="1" ht="4.5" customHeight="1">
      <c r="A13" s="150"/>
      <c r="B13" s="152"/>
      <c r="C13" s="152"/>
      <c r="D13" s="543"/>
      <c r="E13" s="543"/>
      <c r="F13" s="543"/>
      <c r="G13" s="543"/>
      <c r="H13" s="543"/>
      <c r="I13" s="151"/>
      <c r="J13" s="26"/>
      <c r="K13" s="26"/>
    </row>
    <row r="14" spans="1:11" s="33" customFormat="1" ht="12.75">
      <c r="A14" s="153"/>
      <c r="B14" s="827" t="s">
        <v>7</v>
      </c>
      <c r="C14" s="827"/>
      <c r="D14" s="539">
        <f>SUM(D16:D22)</f>
        <v>23366870.55</v>
      </c>
      <c r="E14" s="539">
        <f>SUM(E16:E22)</f>
        <v>74501021.27000001</v>
      </c>
      <c r="F14" s="539">
        <f>SUM(F16:F22)</f>
        <v>62561154.17</v>
      </c>
      <c r="G14" s="793">
        <f>D14+E14-F14</f>
        <v>35306737.650000006</v>
      </c>
      <c r="H14" s="793">
        <f>+G14-D14</f>
        <v>11939867.100000005</v>
      </c>
      <c r="I14" s="154"/>
      <c r="J14" s="26"/>
      <c r="K14" s="155"/>
    </row>
    <row r="15" spans="1:11" s="33" customFormat="1" ht="4.5" customHeight="1">
      <c r="A15" s="123"/>
      <c r="B15" s="51"/>
      <c r="C15" s="51"/>
      <c r="D15" s="540"/>
      <c r="E15" s="540"/>
      <c r="F15" s="540"/>
      <c r="G15" s="540"/>
      <c r="H15" s="540"/>
      <c r="I15" s="56"/>
      <c r="J15" s="26"/>
      <c r="K15" s="155"/>
    </row>
    <row r="16" spans="1:11" s="33" customFormat="1" ht="19.5" customHeight="1">
      <c r="A16" s="123"/>
      <c r="B16" s="848" t="s">
        <v>9</v>
      </c>
      <c r="C16" s="848"/>
      <c r="D16" s="794">
        <v>15426523.51</v>
      </c>
      <c r="E16" s="794">
        <v>46532627.99</v>
      </c>
      <c r="F16" s="794">
        <v>47828547.09</v>
      </c>
      <c r="G16" s="794">
        <f>D16+E16-F16</f>
        <v>14130604.409999996</v>
      </c>
      <c r="H16" s="794">
        <f>-(G16-D16)</f>
        <v>1295919.1000000034</v>
      </c>
      <c r="I16" s="56"/>
      <c r="J16" s="26"/>
      <c r="K16" s="155" t="str">
        <f>IF(G16=ESF!D16," ","Error")</f>
        <v> </v>
      </c>
    </row>
    <row r="17" spans="1:11" s="33" customFormat="1" ht="19.5" customHeight="1">
      <c r="A17" s="123"/>
      <c r="B17" s="848" t="s">
        <v>11</v>
      </c>
      <c r="C17" s="848"/>
      <c r="D17" s="794">
        <v>3530.66</v>
      </c>
      <c r="E17" s="794">
        <v>14212062.85</v>
      </c>
      <c r="F17" s="794">
        <v>14194261.22</v>
      </c>
      <c r="G17" s="794">
        <f>D17+E17-F17</f>
        <v>21332.289999999106</v>
      </c>
      <c r="H17" s="794">
        <f>G17-D17</f>
        <v>17801.629999999106</v>
      </c>
      <c r="I17" s="56"/>
      <c r="J17" s="26"/>
      <c r="K17" s="155" t="str">
        <f>IF(G17=ESF!D17," ","Error")</f>
        <v>Error</v>
      </c>
    </row>
    <row r="18" spans="1:11" s="33" customFormat="1" ht="19.5" customHeight="1">
      <c r="A18" s="123"/>
      <c r="B18" s="848" t="s">
        <v>13</v>
      </c>
      <c r="C18" s="848"/>
      <c r="D18" s="794">
        <v>7936816.38</v>
      </c>
      <c r="E18" s="794">
        <v>13756330.43</v>
      </c>
      <c r="F18" s="794">
        <v>538345.86</v>
      </c>
      <c r="G18" s="794">
        <f>D18+E18-F18</f>
        <v>21154800.95</v>
      </c>
      <c r="H18" s="794">
        <f>G18-D18</f>
        <v>13217984.57</v>
      </c>
      <c r="I18" s="56"/>
      <c r="J18" s="26"/>
      <c r="K18" s="155" t="str">
        <f>IF(G18=ESF!D18," ","Error")</f>
        <v> </v>
      </c>
    </row>
    <row r="19" spans="1:14" s="33" customFormat="1" ht="19.5" customHeight="1">
      <c r="A19" s="123"/>
      <c r="B19" s="848" t="s">
        <v>15</v>
      </c>
      <c r="C19" s="848"/>
      <c r="D19" s="541">
        <f>+ESF!E19</f>
        <v>0</v>
      </c>
      <c r="E19" s="541">
        <v>0</v>
      </c>
      <c r="F19" s="541">
        <v>0</v>
      </c>
      <c r="G19" s="542">
        <f>+D19+E19-F19</f>
        <v>0</v>
      </c>
      <c r="H19" s="542">
        <f>+G19-D19</f>
        <v>0</v>
      </c>
      <c r="I19" s="56"/>
      <c r="J19" s="26"/>
      <c r="K19" s="155" t="str">
        <f>IF(G19=ESF!D19," ","Error")</f>
        <v> </v>
      </c>
      <c r="N19" s="33" t="s">
        <v>130</v>
      </c>
    </row>
    <row r="20" spans="1:11" s="33" customFormat="1" ht="19.5" customHeight="1">
      <c r="A20" s="123"/>
      <c r="B20" s="848" t="s">
        <v>17</v>
      </c>
      <c r="C20" s="848"/>
      <c r="D20" s="541">
        <f>+ESF!E20</f>
        <v>0</v>
      </c>
      <c r="E20" s="541">
        <v>0</v>
      </c>
      <c r="F20" s="541">
        <v>0</v>
      </c>
      <c r="G20" s="542">
        <f>+D20+E20-F20</f>
        <v>0</v>
      </c>
      <c r="H20" s="542">
        <f>+G20-D20</f>
        <v>0</v>
      </c>
      <c r="I20" s="56"/>
      <c r="J20" s="26"/>
      <c r="K20" s="155" t="str">
        <f>IF(G20=ESF!D20," ","Error")</f>
        <v> </v>
      </c>
    </row>
    <row r="21" spans="1:12" s="33" customFormat="1" ht="19.5" customHeight="1">
      <c r="A21" s="123"/>
      <c r="B21" s="848" t="s">
        <v>19</v>
      </c>
      <c r="C21" s="848"/>
      <c r="D21" s="541">
        <f>+ESF!E21</f>
        <v>0</v>
      </c>
      <c r="E21" s="541">
        <v>0</v>
      </c>
      <c r="F21" s="541">
        <v>0</v>
      </c>
      <c r="G21" s="542">
        <f>+D21+E21-F21</f>
        <v>0</v>
      </c>
      <c r="H21" s="542">
        <f>+G21-D21</f>
        <v>0</v>
      </c>
      <c r="I21" s="56"/>
      <c r="J21" s="26"/>
      <c r="K21" s="155" t="str">
        <f>IF(G21=ESF!D21," ","Error")</f>
        <v> </v>
      </c>
      <c r="L21" s="33" t="s">
        <v>130</v>
      </c>
    </row>
    <row r="22" spans="1:11" ht="19.5" customHeight="1">
      <c r="A22" s="123"/>
      <c r="B22" s="848" t="s">
        <v>21</v>
      </c>
      <c r="C22" s="848"/>
      <c r="D22" s="541">
        <f>+ESF!E22</f>
        <v>0</v>
      </c>
      <c r="E22" s="541">
        <v>0</v>
      </c>
      <c r="F22" s="541">
        <v>0</v>
      </c>
      <c r="G22" s="542">
        <f>+D22+E22-F22</f>
        <v>0</v>
      </c>
      <c r="H22" s="542">
        <f>+G22-D22</f>
        <v>0</v>
      </c>
      <c r="I22" s="56"/>
      <c r="K22" s="155" t="str">
        <f>IF(G22=ESF!D22," ","Error")</f>
        <v> </v>
      </c>
    </row>
    <row r="23" spans="1:11" ht="12.75">
      <c r="A23" s="123"/>
      <c r="B23" s="157"/>
      <c r="C23" s="157"/>
      <c r="D23" s="538"/>
      <c r="E23" s="538"/>
      <c r="F23" s="538"/>
      <c r="G23" s="538"/>
      <c r="H23" s="538"/>
      <c r="I23" s="56"/>
      <c r="K23" s="155"/>
    </row>
    <row r="24" spans="1:11" ht="12.75">
      <c r="A24" s="153"/>
      <c r="B24" s="827" t="s">
        <v>26</v>
      </c>
      <c r="C24" s="827"/>
      <c r="D24" s="539">
        <f>+D26+D27+D28+D29+D30+D31+D32+D33+D34</f>
        <v>50010331.19</v>
      </c>
      <c r="E24" s="539">
        <f>SUM(E26:E34)</f>
        <v>5146381.109999999</v>
      </c>
      <c r="F24" s="539">
        <f>SUM(F26:F34)</f>
        <v>0</v>
      </c>
      <c r="G24" s="793">
        <f>D24+E24-F24</f>
        <v>55156712.3</v>
      </c>
      <c r="H24" s="793">
        <f>-(-G24+D24)</f>
        <v>5146381.109999999</v>
      </c>
      <c r="I24" s="154"/>
      <c r="K24" s="155"/>
    </row>
    <row r="25" spans="1:11" ht="4.5" customHeight="1">
      <c r="A25" s="123"/>
      <c r="B25" s="51"/>
      <c r="C25" s="157"/>
      <c r="D25" s="540"/>
      <c r="E25" s="540"/>
      <c r="F25" s="540"/>
      <c r="G25" s="540"/>
      <c r="H25" s="540"/>
      <c r="I25" s="56"/>
      <c r="K25" s="155"/>
    </row>
    <row r="26" spans="1:11" ht="19.5" customHeight="1">
      <c r="A26" s="123"/>
      <c r="B26" s="848" t="s">
        <v>28</v>
      </c>
      <c r="C26" s="848"/>
      <c r="D26" s="541">
        <f>+ESF!E29</f>
        <v>0</v>
      </c>
      <c r="E26" s="541">
        <v>0</v>
      </c>
      <c r="F26" s="541">
        <v>0</v>
      </c>
      <c r="G26" s="542">
        <f>+D26+E26-F26</f>
        <v>0</v>
      </c>
      <c r="H26" s="542">
        <f>+G26-D26</f>
        <v>0</v>
      </c>
      <c r="I26" s="56"/>
      <c r="K26" s="155"/>
    </row>
    <row r="27" spans="1:11" ht="19.5" customHeight="1">
      <c r="A27" s="123"/>
      <c r="B27" s="848" t="s">
        <v>30</v>
      </c>
      <c r="C27" s="848"/>
      <c r="D27" s="541">
        <f>+ESF!E30</f>
        <v>0</v>
      </c>
      <c r="E27" s="541">
        <v>0</v>
      </c>
      <c r="F27" s="541">
        <v>0</v>
      </c>
      <c r="G27" s="542">
        <f aca="true" t="shared" si="0" ref="G27:G34">+D27+E27-F27</f>
        <v>0</v>
      </c>
      <c r="H27" s="542">
        <f aca="true" t="shared" si="1" ref="H27:H34">+G27-D27</f>
        <v>0</v>
      </c>
      <c r="I27" s="56"/>
      <c r="K27" s="155"/>
    </row>
    <row r="28" spans="1:11" ht="19.5" customHeight="1">
      <c r="A28" s="123"/>
      <c r="B28" s="848" t="s">
        <v>32</v>
      </c>
      <c r="C28" s="848"/>
      <c r="D28" s="794">
        <v>44611515.54</v>
      </c>
      <c r="E28" s="794">
        <v>3948961.11</v>
      </c>
      <c r="F28" s="794">
        <v>0</v>
      </c>
      <c r="G28" s="794">
        <f>D28+E28-F28</f>
        <v>48560476.65</v>
      </c>
      <c r="H28" s="542">
        <f>+G28-D28</f>
        <v>3948961.1099999994</v>
      </c>
      <c r="I28" s="56"/>
      <c r="K28" s="155"/>
    </row>
    <row r="29" spans="1:11" ht="19.5" customHeight="1">
      <c r="A29" s="123"/>
      <c r="B29" s="848" t="s">
        <v>148</v>
      </c>
      <c r="C29" s="848"/>
      <c r="D29" s="794">
        <v>6874693.79</v>
      </c>
      <c r="E29" s="794">
        <v>1197420</v>
      </c>
      <c r="F29" s="794">
        <v>0</v>
      </c>
      <c r="G29" s="794">
        <f>D29+E29-F29</f>
        <v>8072113.79</v>
      </c>
      <c r="H29" s="542">
        <f>+G29-D29</f>
        <v>1197420</v>
      </c>
      <c r="I29" s="56"/>
      <c r="K29" s="155"/>
    </row>
    <row r="30" spans="1:11" ht="19.5" customHeight="1">
      <c r="A30" s="123"/>
      <c r="B30" s="848" t="s">
        <v>36</v>
      </c>
      <c r="C30" s="848"/>
      <c r="D30" s="794">
        <v>0</v>
      </c>
      <c r="E30" s="541">
        <v>0</v>
      </c>
      <c r="F30" s="541">
        <v>0</v>
      </c>
      <c r="G30" s="542">
        <f t="shared" si="0"/>
        <v>0</v>
      </c>
      <c r="H30" s="542">
        <f t="shared" si="1"/>
        <v>0</v>
      </c>
      <c r="I30" s="56"/>
      <c r="K30" s="155"/>
    </row>
    <row r="31" spans="1:11" ht="19.5" customHeight="1">
      <c r="A31" s="123"/>
      <c r="B31" s="848" t="s">
        <v>38</v>
      </c>
      <c r="C31" s="848"/>
      <c r="D31" s="794">
        <v>-1475878.18</v>
      </c>
      <c r="E31" s="541">
        <v>0</v>
      </c>
      <c r="F31" s="541">
        <v>0</v>
      </c>
      <c r="G31" s="794">
        <f t="shared" si="0"/>
        <v>-1475878.18</v>
      </c>
      <c r="H31" s="542">
        <f t="shared" si="1"/>
        <v>0</v>
      </c>
      <c r="I31" s="56"/>
      <c r="K31" s="155"/>
    </row>
    <row r="32" spans="1:11" ht="19.5" customHeight="1">
      <c r="A32" s="123"/>
      <c r="B32" s="848" t="s">
        <v>40</v>
      </c>
      <c r="C32" s="848"/>
      <c r="D32" s="794">
        <v>0.04</v>
      </c>
      <c r="E32" s="541">
        <v>0</v>
      </c>
      <c r="F32" s="541">
        <v>0</v>
      </c>
      <c r="G32" s="794">
        <v>0.04</v>
      </c>
      <c r="H32" s="542">
        <f>-(G32-D32)</f>
        <v>0</v>
      </c>
      <c r="I32" s="56"/>
      <c r="K32" s="155"/>
    </row>
    <row r="33" spans="1:11" ht="19.5" customHeight="1">
      <c r="A33" s="123"/>
      <c r="B33" s="848" t="s">
        <v>41</v>
      </c>
      <c r="C33" s="848"/>
      <c r="D33" s="541">
        <f>+ESF!E36</f>
        <v>0</v>
      </c>
      <c r="E33" s="541">
        <v>0</v>
      </c>
      <c r="F33" s="541">
        <v>0</v>
      </c>
      <c r="G33" s="542">
        <f t="shared" si="0"/>
        <v>0</v>
      </c>
      <c r="H33" s="542">
        <f t="shared" si="1"/>
        <v>0</v>
      </c>
      <c r="I33" s="56"/>
      <c r="K33" s="155"/>
    </row>
    <row r="34" spans="1:11" ht="19.5" customHeight="1">
      <c r="A34" s="123"/>
      <c r="B34" s="848" t="s">
        <v>43</v>
      </c>
      <c r="C34" s="848"/>
      <c r="D34" s="541">
        <f>+ESF!E37</f>
        <v>0</v>
      </c>
      <c r="E34" s="541">
        <v>0</v>
      </c>
      <c r="F34" s="541">
        <v>0</v>
      </c>
      <c r="G34" s="542">
        <f t="shared" si="0"/>
        <v>0</v>
      </c>
      <c r="H34" s="542">
        <f t="shared" si="1"/>
        <v>0</v>
      </c>
      <c r="I34" s="56"/>
      <c r="K34" s="155" t="str">
        <f>IF(G34=ESF!D37," ","error")</f>
        <v> </v>
      </c>
    </row>
    <row r="35" spans="1:11" ht="12.75">
      <c r="A35" s="123"/>
      <c r="B35" s="157"/>
      <c r="C35" s="157"/>
      <c r="D35" s="158"/>
      <c r="E35" s="156"/>
      <c r="F35" s="156"/>
      <c r="G35" s="156"/>
      <c r="H35" s="156"/>
      <c r="I35" s="56"/>
      <c r="K35" s="155"/>
    </row>
    <row r="36" spans="1:9" ht="6" customHeight="1">
      <c r="A36" s="859"/>
      <c r="B36" s="860"/>
      <c r="C36" s="860"/>
      <c r="D36" s="860"/>
      <c r="E36" s="860"/>
      <c r="F36" s="860"/>
      <c r="G36" s="860"/>
      <c r="H36" s="860"/>
      <c r="I36" s="861"/>
    </row>
    <row r="37" spans="1:9" ht="6" customHeight="1">
      <c r="A37" s="53"/>
      <c r="B37" s="159"/>
      <c r="C37" s="160"/>
      <c r="E37" s="53"/>
      <c r="F37" s="53"/>
      <c r="G37" s="53"/>
      <c r="H37" s="53"/>
      <c r="I37" s="53"/>
    </row>
    <row r="38" spans="1:17" ht="15" customHeight="1">
      <c r="A38" s="33"/>
      <c r="B38" s="862" t="s">
        <v>76</v>
      </c>
      <c r="C38" s="862"/>
      <c r="D38" s="862"/>
      <c r="E38" s="862"/>
      <c r="F38" s="862"/>
      <c r="G38" s="862"/>
      <c r="H38" s="862"/>
      <c r="I38" s="60"/>
      <c r="J38" s="60"/>
      <c r="K38" s="33"/>
      <c r="L38" s="33"/>
      <c r="M38" s="33"/>
      <c r="N38" s="33"/>
      <c r="O38" s="33"/>
      <c r="P38" s="33"/>
      <c r="Q38" s="33"/>
    </row>
    <row r="39" spans="1:17" ht="9.75" customHeight="1">
      <c r="A39" s="33"/>
      <c r="B39" s="60"/>
      <c r="C39" s="81"/>
      <c r="D39" s="82"/>
      <c r="E39" s="82"/>
      <c r="F39" s="33"/>
      <c r="G39" s="83"/>
      <c r="H39" s="81"/>
      <c r="I39" s="82"/>
      <c r="J39" s="82"/>
      <c r="K39" s="33"/>
      <c r="L39" s="33"/>
      <c r="M39" s="33"/>
      <c r="N39" s="33"/>
      <c r="O39" s="33"/>
      <c r="P39" s="33"/>
      <c r="Q39" s="33"/>
    </row>
    <row r="40" spans="1:17" ht="49.5" customHeight="1">
      <c r="A40" s="33"/>
      <c r="B40" s="863"/>
      <c r="C40" s="863"/>
      <c r="D40" s="82"/>
      <c r="E40" s="162"/>
      <c r="F40" s="162"/>
      <c r="G40" s="162"/>
      <c r="H40" s="162"/>
      <c r="I40" s="82"/>
      <c r="J40" s="82"/>
      <c r="K40" s="33"/>
      <c r="L40" s="33"/>
      <c r="M40" s="33"/>
      <c r="N40" s="33"/>
      <c r="O40" s="33"/>
      <c r="P40" s="33"/>
      <c r="Q40" s="33"/>
    </row>
    <row r="41" spans="1:17" ht="13.5" customHeight="1">
      <c r="A41" s="33"/>
      <c r="B41" s="835"/>
      <c r="C41" s="835"/>
      <c r="D41" s="36"/>
      <c r="E41" s="835"/>
      <c r="F41" s="835"/>
      <c r="G41" s="858"/>
      <c r="H41" s="858"/>
      <c r="I41" s="86"/>
      <c r="J41" s="33"/>
      <c r="P41" s="33"/>
      <c r="Q41" s="33"/>
    </row>
    <row r="42" spans="1:17" ht="13.5" customHeight="1">
      <c r="A42" s="33"/>
      <c r="B42" s="831"/>
      <c r="C42" s="831"/>
      <c r="D42" s="106"/>
      <c r="E42" s="831"/>
      <c r="F42" s="831"/>
      <c r="G42" s="858"/>
      <c r="H42" s="858"/>
      <c r="I42" s="86"/>
      <c r="J42" s="33"/>
      <c r="P42" s="33"/>
      <c r="Q42" s="33"/>
    </row>
    <row r="43" spans="2:8" ht="12.75">
      <c r="B43" s="33"/>
      <c r="C43" s="33"/>
      <c r="D43" s="39"/>
      <c r="E43" s="33"/>
      <c r="F43" s="33"/>
      <c r="G43" s="33"/>
      <c r="H43" s="33"/>
    </row>
    <row r="44" spans="2:7" ht="12.75">
      <c r="B44" s="33"/>
      <c r="C44" s="33"/>
      <c r="D44" s="39"/>
      <c r="E44" s="33"/>
      <c r="F44" s="33"/>
      <c r="G44" s="33"/>
    </row>
  </sheetData>
  <sheetProtection formatCells="0" selectLockedCells="1"/>
  <mergeCells count="38">
    <mergeCell ref="E42:F42"/>
    <mergeCell ref="G42:H42"/>
    <mergeCell ref="B31:C31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B24:C24"/>
    <mergeCell ref="B26:C26"/>
    <mergeCell ref="B27:C27"/>
    <mergeCell ref="B28:C28"/>
    <mergeCell ref="B29:C29"/>
    <mergeCell ref="B30:C30"/>
    <mergeCell ref="A11:I11"/>
    <mergeCell ref="B12:C12"/>
    <mergeCell ref="B14:C14"/>
    <mergeCell ref="B16:C16"/>
    <mergeCell ref="B17:C17"/>
    <mergeCell ref="B32:C32"/>
    <mergeCell ref="B19:C19"/>
    <mergeCell ref="B20:C20"/>
    <mergeCell ref="B21:C21"/>
    <mergeCell ref="B22:C22"/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</mergeCells>
  <printOptions verticalCentered="1"/>
  <pageMargins left="0.35" right="0" top="0.39" bottom="0.5905511811023623" header="0" footer="0"/>
  <pageSetup fitToHeight="1" fitToWidth="1" horizontalDpi="600" verticalDpi="600" orientation="landscape" scale="51" r:id="rId2"/>
  <headerFooter>
    <oddFooter>&amp;CPágina 4</oddFooter>
  </headerFooter>
  <ignoredErrors>
    <ignoredError sqref="D19:D23 D33:D34 D25:D2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view="pageLayout" zoomScaleNormal="85" workbookViewId="0" topLeftCell="A4">
      <selection activeCell="F48" sqref="F48"/>
    </sheetView>
  </sheetViews>
  <sheetFormatPr defaultColWidth="11.421875" defaultRowHeight="15"/>
  <cols>
    <col min="1" max="1" width="4.8515625" style="209" customWidth="1"/>
    <col min="2" max="2" width="14.57421875" style="209" customWidth="1"/>
    <col min="3" max="3" width="18.8515625" style="209" customWidth="1"/>
    <col min="4" max="4" width="21.8515625" style="209" customWidth="1"/>
    <col min="5" max="5" width="3.421875" style="209" customWidth="1"/>
    <col min="6" max="6" width="22.28125" style="209" customWidth="1"/>
    <col min="7" max="7" width="29.7109375" style="209" customWidth="1"/>
    <col min="8" max="8" width="20.7109375" style="209" customWidth="1"/>
    <col min="9" max="9" width="20.8515625" style="209" customWidth="1"/>
    <col min="10" max="10" width="3.7109375" style="209" customWidth="1"/>
    <col min="11" max="16384" width="11.421875" style="165" customWidth="1"/>
  </cols>
  <sheetData>
    <row r="1" spans="1:10" ht="7.5" customHeight="1">
      <c r="A1" s="163"/>
      <c r="B1" s="164"/>
      <c r="C1" s="866"/>
      <c r="D1" s="866"/>
      <c r="E1" s="866"/>
      <c r="F1" s="866"/>
      <c r="G1" s="866"/>
      <c r="H1" s="866"/>
      <c r="I1" s="164"/>
      <c r="J1" s="164"/>
    </row>
    <row r="2" spans="1:10" ht="13.5" customHeight="1">
      <c r="A2" s="163"/>
      <c r="B2" s="164"/>
      <c r="C2" s="866" t="s">
        <v>446</v>
      </c>
      <c r="D2" s="866"/>
      <c r="E2" s="866"/>
      <c r="F2" s="866"/>
      <c r="G2" s="866"/>
      <c r="H2" s="866"/>
      <c r="I2" s="164"/>
      <c r="J2" s="164"/>
    </row>
    <row r="3" spans="1:10" ht="13.5" customHeight="1">
      <c r="A3" s="823" t="s">
        <v>876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3.5" customHeight="1">
      <c r="A4" s="163"/>
      <c r="B4" s="164"/>
      <c r="C4" s="866" t="s">
        <v>0</v>
      </c>
      <c r="D4" s="866"/>
      <c r="E4" s="866"/>
      <c r="F4" s="866"/>
      <c r="G4" s="866"/>
      <c r="H4" s="866"/>
      <c r="I4" s="164"/>
      <c r="J4" s="164"/>
    </row>
    <row r="5" spans="1:10" ht="6" customHeight="1">
      <c r="A5" s="166"/>
      <c r="B5" s="867"/>
      <c r="C5" s="867"/>
      <c r="D5" s="868"/>
      <c r="E5" s="868"/>
      <c r="F5" s="868"/>
      <c r="G5" s="868"/>
      <c r="H5" s="868"/>
      <c r="I5" s="868"/>
      <c r="J5" s="167"/>
    </row>
    <row r="6" spans="1:10" ht="19.5" customHeight="1">
      <c r="A6" s="168"/>
      <c r="B6" s="169"/>
      <c r="C6" s="32"/>
      <c r="D6" s="31" t="s">
        <v>3</v>
      </c>
      <c r="E6" s="872" t="s">
        <v>510</v>
      </c>
      <c r="F6" s="872"/>
      <c r="G6" s="872"/>
      <c r="H6" s="872"/>
      <c r="I6" s="32"/>
      <c r="J6" s="32"/>
    </row>
    <row r="7" spans="1:10" ht="4.5" customHeight="1">
      <c r="A7" s="170"/>
      <c r="B7" s="869"/>
      <c r="C7" s="869"/>
      <c r="D7" s="869"/>
      <c r="E7" s="869"/>
      <c r="F7" s="869"/>
      <c r="G7" s="869"/>
      <c r="H7" s="869"/>
      <c r="I7" s="869"/>
      <c r="J7" s="869"/>
    </row>
    <row r="8" spans="1:10" ht="3" customHeight="1">
      <c r="A8" s="170"/>
      <c r="B8" s="869"/>
      <c r="C8" s="869"/>
      <c r="D8" s="869"/>
      <c r="E8" s="869"/>
      <c r="F8" s="869"/>
      <c r="G8" s="869"/>
      <c r="H8" s="869"/>
      <c r="I8" s="869"/>
      <c r="J8" s="869"/>
    </row>
    <row r="9" spans="1:10" ht="30" customHeight="1">
      <c r="A9" s="171"/>
      <c r="B9" s="870" t="s">
        <v>149</v>
      </c>
      <c r="C9" s="870"/>
      <c r="D9" s="870"/>
      <c r="E9" s="172"/>
      <c r="F9" s="173" t="s">
        <v>150</v>
      </c>
      <c r="G9" s="173" t="s">
        <v>151</v>
      </c>
      <c r="H9" s="172" t="s">
        <v>152</v>
      </c>
      <c r="I9" s="172" t="s">
        <v>153</v>
      </c>
      <c r="J9" s="174"/>
    </row>
    <row r="10" spans="1:10" ht="3" customHeight="1">
      <c r="A10" s="175"/>
      <c r="B10" s="869"/>
      <c r="C10" s="869"/>
      <c r="D10" s="869"/>
      <c r="E10" s="869"/>
      <c r="F10" s="869"/>
      <c r="G10" s="869"/>
      <c r="H10" s="869"/>
      <c r="I10" s="869"/>
      <c r="J10" s="871"/>
    </row>
    <row r="11" spans="1:10" ht="9.75" customHeight="1">
      <c r="A11" s="176"/>
      <c r="B11" s="864"/>
      <c r="C11" s="864"/>
      <c r="D11" s="864"/>
      <c r="E11" s="864"/>
      <c r="F11" s="864"/>
      <c r="G11" s="864"/>
      <c r="H11" s="864"/>
      <c r="I11" s="864"/>
      <c r="J11" s="865"/>
    </row>
    <row r="12" spans="1:10" ht="12.75">
      <c r="A12" s="176"/>
      <c r="B12" s="874" t="s">
        <v>154</v>
      </c>
      <c r="C12" s="874"/>
      <c r="D12" s="874"/>
      <c r="E12" s="177"/>
      <c r="F12" s="177"/>
      <c r="G12" s="177"/>
      <c r="H12" s="177"/>
      <c r="I12" s="177"/>
      <c r="J12" s="178"/>
    </row>
    <row r="13" spans="1:10" ht="12.75">
      <c r="A13" s="179"/>
      <c r="B13" s="875" t="s">
        <v>155</v>
      </c>
      <c r="C13" s="875"/>
      <c r="D13" s="875"/>
      <c r="E13" s="180"/>
      <c r="F13" s="180"/>
      <c r="G13" s="180"/>
      <c r="H13" s="180"/>
      <c r="I13" s="180"/>
      <c r="J13" s="181"/>
    </row>
    <row r="14" spans="1:10" ht="12.75">
      <c r="A14" s="179"/>
      <c r="B14" s="874" t="s">
        <v>156</v>
      </c>
      <c r="C14" s="874"/>
      <c r="D14" s="874"/>
      <c r="E14" s="180"/>
      <c r="F14" s="182"/>
      <c r="G14" s="182"/>
      <c r="H14" s="126">
        <f>SUM(H15:H17)</f>
        <v>0</v>
      </c>
      <c r="I14" s="126">
        <f>SUM(I15:I17)</f>
        <v>0</v>
      </c>
      <c r="J14" s="183"/>
    </row>
    <row r="15" spans="1:10" ht="12.75">
      <c r="A15" s="184"/>
      <c r="B15" s="185"/>
      <c r="C15" s="876" t="s">
        <v>157</v>
      </c>
      <c r="D15" s="876"/>
      <c r="E15" s="180"/>
      <c r="F15" s="186"/>
      <c r="G15" s="186"/>
      <c r="H15" s="187">
        <v>0</v>
      </c>
      <c r="I15" s="187">
        <v>0</v>
      </c>
      <c r="J15" s="188"/>
    </row>
    <row r="16" spans="1:10" ht="12.75">
      <c r="A16" s="184"/>
      <c r="B16" s="185"/>
      <c r="C16" s="876" t="s">
        <v>158</v>
      </c>
      <c r="D16" s="876"/>
      <c r="E16" s="180"/>
      <c r="F16" s="186"/>
      <c r="G16" s="186"/>
      <c r="H16" s="187">
        <v>0</v>
      </c>
      <c r="I16" s="187">
        <v>0</v>
      </c>
      <c r="J16" s="188"/>
    </row>
    <row r="17" spans="1:10" ht="12.75">
      <c r="A17" s="184"/>
      <c r="B17" s="185"/>
      <c r="C17" s="876" t="s">
        <v>159</v>
      </c>
      <c r="D17" s="876"/>
      <c r="E17" s="180"/>
      <c r="F17" s="186"/>
      <c r="G17" s="186"/>
      <c r="H17" s="187">
        <v>0</v>
      </c>
      <c r="I17" s="187">
        <v>0</v>
      </c>
      <c r="J17" s="188"/>
    </row>
    <row r="18" spans="1:10" ht="9.75" customHeight="1">
      <c r="A18" s="184"/>
      <c r="B18" s="185"/>
      <c r="C18" s="185"/>
      <c r="D18" s="189"/>
      <c r="E18" s="180"/>
      <c r="F18" s="190"/>
      <c r="G18" s="190"/>
      <c r="H18" s="191"/>
      <c r="I18" s="191"/>
      <c r="J18" s="188"/>
    </row>
    <row r="19" spans="1:10" ht="12.75">
      <c r="A19" s="179"/>
      <c r="B19" s="874" t="s">
        <v>160</v>
      </c>
      <c r="C19" s="874"/>
      <c r="D19" s="874"/>
      <c r="E19" s="180"/>
      <c r="F19" s="182"/>
      <c r="G19" s="182"/>
      <c r="H19" s="126">
        <f>SUM(H20:H23)</f>
        <v>0</v>
      </c>
      <c r="I19" s="126">
        <f>SUM(I20:I23)</f>
        <v>0</v>
      </c>
      <c r="J19" s="183"/>
    </row>
    <row r="20" spans="1:10" ht="12.75">
      <c r="A20" s="184"/>
      <c r="B20" s="185"/>
      <c r="C20" s="876" t="s">
        <v>161</v>
      </c>
      <c r="D20" s="876"/>
      <c r="E20" s="180"/>
      <c r="F20" s="186"/>
      <c r="G20" s="186"/>
      <c r="H20" s="187">
        <v>0</v>
      </c>
      <c r="I20" s="187">
        <v>0</v>
      </c>
      <c r="J20" s="188"/>
    </row>
    <row r="21" spans="1:10" ht="12.75">
      <c r="A21" s="184"/>
      <c r="B21" s="185"/>
      <c r="C21" s="876" t="s">
        <v>162</v>
      </c>
      <c r="D21" s="876"/>
      <c r="E21" s="180"/>
      <c r="F21" s="186"/>
      <c r="G21" s="186"/>
      <c r="H21" s="187">
        <v>0</v>
      </c>
      <c r="I21" s="187">
        <v>0</v>
      </c>
      <c r="J21" s="188"/>
    </row>
    <row r="22" spans="1:10" ht="12.75">
      <c r="A22" s="184"/>
      <c r="B22" s="185"/>
      <c r="C22" s="876" t="s">
        <v>158</v>
      </c>
      <c r="D22" s="876"/>
      <c r="E22" s="180"/>
      <c r="F22" s="186"/>
      <c r="G22" s="186"/>
      <c r="H22" s="187">
        <v>0</v>
      </c>
      <c r="I22" s="187">
        <v>0</v>
      </c>
      <c r="J22" s="188"/>
    </row>
    <row r="23" spans="1:10" ht="12.75">
      <c r="A23" s="184"/>
      <c r="B23" s="192"/>
      <c r="C23" s="876" t="s">
        <v>159</v>
      </c>
      <c r="D23" s="876"/>
      <c r="E23" s="180"/>
      <c r="F23" s="186"/>
      <c r="G23" s="186"/>
      <c r="H23" s="193">
        <v>0</v>
      </c>
      <c r="I23" s="193">
        <v>0</v>
      </c>
      <c r="J23" s="188"/>
    </row>
    <row r="24" spans="1:10" ht="9.75" customHeight="1">
      <c r="A24" s="184"/>
      <c r="B24" s="185"/>
      <c r="C24" s="185"/>
      <c r="D24" s="189"/>
      <c r="E24" s="180"/>
      <c r="F24" s="194"/>
      <c r="G24" s="194"/>
      <c r="H24" s="195"/>
      <c r="I24" s="195"/>
      <c r="J24" s="188"/>
    </row>
    <row r="25" spans="1:10" ht="12.75">
      <c r="A25" s="196"/>
      <c r="B25" s="873" t="s">
        <v>163</v>
      </c>
      <c r="C25" s="873"/>
      <c r="D25" s="873"/>
      <c r="E25" s="197"/>
      <c r="F25" s="198"/>
      <c r="G25" s="198"/>
      <c r="H25" s="199">
        <f>H14+H19</f>
        <v>0</v>
      </c>
      <c r="I25" s="199">
        <f>I14+I19</f>
        <v>0</v>
      </c>
      <c r="J25" s="200"/>
    </row>
    <row r="26" spans="1:10" ht="12.75">
      <c r="A26" s="179"/>
      <c r="B26" s="185"/>
      <c r="C26" s="185"/>
      <c r="D26" s="201"/>
      <c r="E26" s="180"/>
      <c r="F26" s="194"/>
      <c r="G26" s="194"/>
      <c r="H26" s="195"/>
      <c r="I26" s="195"/>
      <c r="J26" s="183"/>
    </row>
    <row r="27" spans="1:10" ht="12.75">
      <c r="A27" s="179"/>
      <c r="B27" s="875" t="s">
        <v>164</v>
      </c>
      <c r="C27" s="875"/>
      <c r="D27" s="875"/>
      <c r="E27" s="180"/>
      <c r="F27" s="194"/>
      <c r="G27" s="194"/>
      <c r="H27" s="195"/>
      <c r="I27" s="195"/>
      <c r="J27" s="183"/>
    </row>
    <row r="28" spans="1:10" ht="12.75">
      <c r="A28" s="179"/>
      <c r="B28" s="874" t="s">
        <v>156</v>
      </c>
      <c r="C28" s="874"/>
      <c r="D28" s="874"/>
      <c r="E28" s="180"/>
      <c r="F28" s="182"/>
      <c r="G28" s="182"/>
      <c r="H28" s="126">
        <f>SUM(H29:H31)</f>
        <v>0</v>
      </c>
      <c r="I28" s="126">
        <f>SUM(I29:I31)</f>
        <v>0</v>
      </c>
      <c r="J28" s="183"/>
    </row>
    <row r="29" spans="1:10" ht="12.75">
      <c r="A29" s="184"/>
      <c r="B29" s="185"/>
      <c r="C29" s="876" t="s">
        <v>157</v>
      </c>
      <c r="D29" s="876"/>
      <c r="E29" s="180"/>
      <c r="F29" s="186"/>
      <c r="G29" s="186"/>
      <c r="H29" s="187">
        <v>0</v>
      </c>
      <c r="I29" s="187">
        <v>0</v>
      </c>
      <c r="J29" s="188"/>
    </row>
    <row r="30" spans="1:10" ht="12.75">
      <c r="A30" s="184"/>
      <c r="B30" s="192"/>
      <c r="C30" s="876" t="s">
        <v>158</v>
      </c>
      <c r="D30" s="876"/>
      <c r="E30" s="192"/>
      <c r="F30" s="202"/>
      <c r="G30" s="202"/>
      <c r="H30" s="187">
        <v>0</v>
      </c>
      <c r="I30" s="187">
        <v>0</v>
      </c>
      <c r="J30" s="188"/>
    </row>
    <row r="31" spans="1:10" ht="12.75">
      <c r="A31" s="184"/>
      <c r="B31" s="192"/>
      <c r="C31" s="876" t="s">
        <v>159</v>
      </c>
      <c r="D31" s="876"/>
      <c r="E31" s="192"/>
      <c r="F31" s="202"/>
      <c r="G31" s="202"/>
      <c r="H31" s="187">
        <v>0</v>
      </c>
      <c r="I31" s="187">
        <v>0</v>
      </c>
      <c r="J31" s="188"/>
    </row>
    <row r="32" spans="1:10" ht="9.75" customHeight="1">
      <c r="A32" s="184"/>
      <c r="B32" s="185"/>
      <c r="C32" s="185"/>
      <c r="D32" s="189"/>
      <c r="E32" s="180"/>
      <c r="F32" s="194"/>
      <c r="G32" s="194"/>
      <c r="H32" s="195"/>
      <c r="I32" s="195"/>
      <c r="J32" s="188"/>
    </row>
    <row r="33" spans="1:10" ht="12.75">
      <c r="A33" s="179"/>
      <c r="B33" s="874" t="s">
        <v>160</v>
      </c>
      <c r="C33" s="874"/>
      <c r="D33" s="874"/>
      <c r="E33" s="180"/>
      <c r="F33" s="182"/>
      <c r="G33" s="182"/>
      <c r="H33" s="126">
        <f>SUM(H34:H37)</f>
        <v>0</v>
      </c>
      <c r="I33" s="126">
        <f>SUM(I34:I37)</f>
        <v>0</v>
      </c>
      <c r="J33" s="183"/>
    </row>
    <row r="34" spans="1:10" ht="12.75">
      <c r="A34" s="184"/>
      <c r="B34" s="185"/>
      <c r="C34" s="876" t="s">
        <v>161</v>
      </c>
      <c r="D34" s="876"/>
      <c r="E34" s="180"/>
      <c r="F34" s="186"/>
      <c r="G34" s="186"/>
      <c r="H34" s="187">
        <v>0</v>
      </c>
      <c r="I34" s="187">
        <v>0</v>
      </c>
      <c r="J34" s="188"/>
    </row>
    <row r="35" spans="1:10" ht="12.75">
      <c r="A35" s="184"/>
      <c r="B35" s="185"/>
      <c r="C35" s="876" t="s">
        <v>162</v>
      </c>
      <c r="D35" s="876"/>
      <c r="E35" s="180"/>
      <c r="F35" s="186"/>
      <c r="G35" s="186"/>
      <c r="H35" s="187">
        <v>0</v>
      </c>
      <c r="I35" s="187">
        <v>0</v>
      </c>
      <c r="J35" s="188"/>
    </row>
    <row r="36" spans="1:10" ht="12.75">
      <c r="A36" s="184"/>
      <c r="B36" s="185"/>
      <c r="C36" s="876" t="s">
        <v>158</v>
      </c>
      <c r="D36" s="876"/>
      <c r="E36" s="180"/>
      <c r="F36" s="186"/>
      <c r="G36" s="186"/>
      <c r="H36" s="187">
        <v>0</v>
      </c>
      <c r="I36" s="187">
        <v>0</v>
      </c>
      <c r="J36" s="188"/>
    </row>
    <row r="37" spans="1:10" ht="12.75">
      <c r="A37" s="184"/>
      <c r="B37" s="180"/>
      <c r="C37" s="876" t="s">
        <v>159</v>
      </c>
      <c r="D37" s="876"/>
      <c r="E37" s="180"/>
      <c r="F37" s="186"/>
      <c r="G37" s="186"/>
      <c r="H37" s="187">
        <v>0</v>
      </c>
      <c r="I37" s="187">
        <v>0</v>
      </c>
      <c r="J37" s="188"/>
    </row>
    <row r="38" spans="1:10" ht="9.75" customHeight="1">
      <c r="A38" s="184"/>
      <c r="B38" s="180"/>
      <c r="C38" s="180"/>
      <c r="D38" s="189"/>
      <c r="E38" s="180"/>
      <c r="F38" s="194"/>
      <c r="G38" s="194"/>
      <c r="H38" s="195"/>
      <c r="I38" s="195"/>
      <c r="J38" s="188"/>
    </row>
    <row r="39" spans="1:10" ht="12.75">
      <c r="A39" s="196"/>
      <c r="B39" s="873" t="s">
        <v>165</v>
      </c>
      <c r="C39" s="873"/>
      <c r="D39" s="873"/>
      <c r="E39" s="197"/>
      <c r="F39" s="203"/>
      <c r="G39" s="203"/>
      <c r="H39" s="199">
        <f>+H28+H33</f>
        <v>0</v>
      </c>
      <c r="I39" s="199">
        <f>+I28+I33</f>
        <v>0</v>
      </c>
      <c r="J39" s="200"/>
    </row>
    <row r="40" spans="1:10" ht="12.75">
      <c r="A40" s="184"/>
      <c r="B40" s="185"/>
      <c r="C40" s="185"/>
      <c r="D40" s="189"/>
      <c r="E40" s="180"/>
      <c r="F40" s="194"/>
      <c r="G40" s="194"/>
      <c r="H40" s="195"/>
      <c r="I40" s="195"/>
      <c r="J40" s="188"/>
    </row>
    <row r="41" spans="1:11" ht="12.75">
      <c r="A41" s="184"/>
      <c r="B41" s="874" t="s">
        <v>166</v>
      </c>
      <c r="C41" s="874"/>
      <c r="D41" s="874"/>
      <c r="E41" s="180"/>
      <c r="F41" s="186"/>
      <c r="G41" s="186"/>
      <c r="H41" s="788">
        <v>18348294.89</v>
      </c>
      <c r="I41" s="788">
        <v>18348294.89</v>
      </c>
      <c r="J41" s="558"/>
      <c r="K41" s="180"/>
    </row>
    <row r="42" spans="1:10" ht="12.75">
      <c r="A42" s="184"/>
      <c r="B42" s="185"/>
      <c r="C42" s="185"/>
      <c r="D42" s="189"/>
      <c r="E42" s="180"/>
      <c r="F42" s="194"/>
      <c r="G42" s="194"/>
      <c r="H42" s="195"/>
      <c r="I42" s="554"/>
      <c r="J42" s="188"/>
    </row>
    <row r="43" spans="1:10" ht="12.75">
      <c r="A43" s="204"/>
      <c r="B43" s="877" t="s">
        <v>167</v>
      </c>
      <c r="C43" s="877"/>
      <c r="D43" s="877"/>
      <c r="E43" s="205"/>
      <c r="F43" s="206"/>
      <c r="G43" s="206"/>
      <c r="H43" s="207">
        <f>H25+H39+H41</f>
        <v>18348294.89</v>
      </c>
      <c r="I43" s="207">
        <f>I25+I39+I41</f>
        <v>18348294.89</v>
      </c>
      <c r="J43" s="208"/>
    </row>
    <row r="44" spans="2:10" ht="6" customHeight="1">
      <c r="B44" s="875"/>
      <c r="C44" s="875"/>
      <c r="D44" s="875"/>
      <c r="E44" s="875"/>
      <c r="F44" s="875"/>
      <c r="G44" s="875"/>
      <c r="H44" s="875"/>
      <c r="I44" s="875"/>
      <c r="J44" s="875"/>
    </row>
    <row r="45" spans="2:9" ht="6" customHeight="1">
      <c r="B45" s="210"/>
      <c r="C45" s="210"/>
      <c r="D45" s="211"/>
      <c r="E45" s="212"/>
      <c r="F45" s="211"/>
      <c r="G45" s="212"/>
      <c r="H45" s="212"/>
      <c r="I45" s="212"/>
    </row>
    <row r="46" spans="1:10" s="213" customFormat="1" ht="15" customHeight="1">
      <c r="A46" s="165"/>
      <c r="B46" s="878" t="s">
        <v>76</v>
      </c>
      <c r="C46" s="878"/>
      <c r="D46" s="878"/>
      <c r="E46" s="878"/>
      <c r="F46" s="878"/>
      <c r="G46" s="878"/>
      <c r="H46" s="878"/>
      <c r="I46" s="878"/>
      <c r="J46" s="878"/>
    </row>
    <row r="47" spans="1:10" s="213" customFormat="1" ht="28.5" customHeight="1">
      <c r="A47" s="165"/>
      <c r="B47" s="189"/>
      <c r="C47" s="214"/>
      <c r="D47" s="215"/>
      <c r="E47" s="215"/>
      <c r="F47" s="165"/>
      <c r="G47" s="216"/>
      <c r="H47" s="217"/>
      <c r="I47" s="217"/>
      <c r="J47" s="215"/>
    </row>
    <row r="48" spans="1:10" s="213" customFormat="1" ht="25.5" customHeight="1">
      <c r="A48" s="165"/>
      <c r="B48" s="189"/>
      <c r="C48" s="837"/>
      <c r="D48" s="837"/>
      <c r="E48" s="215"/>
      <c r="F48" s="165"/>
      <c r="G48" s="836"/>
      <c r="H48" s="836"/>
      <c r="I48" s="215"/>
      <c r="J48" s="215"/>
    </row>
    <row r="49" spans="1:10" s="213" customFormat="1" ht="13.5" customHeight="1">
      <c r="A49" s="165"/>
      <c r="B49" s="195"/>
      <c r="C49" s="835"/>
      <c r="D49" s="835"/>
      <c r="E49" s="215"/>
      <c r="F49" s="215"/>
      <c r="G49" s="835"/>
      <c r="H49" s="835"/>
      <c r="I49" s="180"/>
      <c r="J49" s="215"/>
    </row>
    <row r="50" spans="1:10" s="213" customFormat="1" ht="13.5" customHeight="1">
      <c r="A50" s="165"/>
      <c r="B50" s="218"/>
      <c r="C50" s="831"/>
      <c r="D50" s="831"/>
      <c r="E50" s="219"/>
      <c r="F50" s="219"/>
      <c r="G50" s="831"/>
      <c r="H50" s="831"/>
      <c r="I50" s="180"/>
      <c r="J50" s="21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33:D33"/>
    <mergeCell ref="C34:D34"/>
    <mergeCell ref="C35:D35"/>
    <mergeCell ref="C36:D36"/>
    <mergeCell ref="C37:D37"/>
    <mergeCell ref="B39:D3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A3:J3"/>
    <mergeCell ref="E6:H6"/>
    <mergeCell ref="B25:D25"/>
    <mergeCell ref="B12:D12"/>
    <mergeCell ref="B13:D13"/>
    <mergeCell ref="B14:D14"/>
    <mergeCell ref="C15:D15"/>
    <mergeCell ref="C16:D16"/>
    <mergeCell ref="C17:D17"/>
    <mergeCell ref="B19:D19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</mergeCells>
  <printOptions verticalCentered="1"/>
  <pageMargins left="0.33" right="0" top="0.46" bottom="0.5905511811023623" header="0" footer="0"/>
  <pageSetup fitToHeight="1" fitToWidth="1" horizontalDpi="600" verticalDpi="600" orientation="landscape" scale="77" r:id="rId2"/>
  <headerFooter>
    <oddFooter>&amp;CPágina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view="pageLayout" zoomScaleNormal="85" workbookViewId="0" topLeftCell="A7">
      <selection activeCell="F33" sqref="F33"/>
    </sheetView>
  </sheetViews>
  <sheetFormatPr defaultColWidth="11.421875" defaultRowHeight="15"/>
  <cols>
    <col min="1" max="1" width="3.7109375" style="240" customWidth="1"/>
    <col min="2" max="2" width="11.7109375" style="241" customWidth="1"/>
    <col min="3" max="3" width="57.421875" style="241" customWidth="1"/>
    <col min="4" max="6" width="18.7109375" style="242" customWidth="1"/>
    <col min="7" max="7" width="15.8515625" style="242" customWidth="1"/>
    <col min="8" max="8" width="16.140625" style="242" customWidth="1"/>
    <col min="9" max="9" width="3.28125" style="240" customWidth="1"/>
    <col min="10" max="16384" width="11.421875" style="26" customWidth="1"/>
  </cols>
  <sheetData>
    <row r="1" spans="1:9" s="33" customFormat="1" ht="7.5" customHeight="1">
      <c r="A1" s="90"/>
      <c r="B1" s="93"/>
      <c r="C1" s="847"/>
      <c r="D1" s="847"/>
      <c r="E1" s="847"/>
      <c r="F1" s="847"/>
      <c r="G1" s="847"/>
      <c r="H1" s="93"/>
      <c r="I1" s="93"/>
    </row>
    <row r="2" spans="1:10" ht="13.5" customHeight="1">
      <c r="A2" s="220"/>
      <c r="B2" s="93"/>
      <c r="C2" s="847" t="s">
        <v>447</v>
      </c>
      <c r="D2" s="847"/>
      <c r="E2" s="847"/>
      <c r="F2" s="847"/>
      <c r="G2" s="847"/>
      <c r="H2" s="93"/>
      <c r="I2" s="93"/>
      <c r="J2" s="33"/>
    </row>
    <row r="3" spans="1:10" ht="13.5" customHeight="1">
      <c r="A3" s="823" t="s">
        <v>876</v>
      </c>
      <c r="B3" s="823"/>
      <c r="C3" s="823"/>
      <c r="D3" s="823"/>
      <c r="E3" s="823"/>
      <c r="F3" s="823"/>
      <c r="G3" s="823"/>
      <c r="H3" s="823"/>
      <c r="I3" s="119"/>
      <c r="J3" s="33"/>
    </row>
    <row r="4" spans="1:9" ht="13.5" customHeight="1">
      <c r="A4" s="220"/>
      <c r="B4" s="93"/>
      <c r="C4" s="847" t="s">
        <v>129</v>
      </c>
      <c r="D4" s="847"/>
      <c r="E4" s="847"/>
      <c r="F4" s="847"/>
      <c r="G4" s="847"/>
      <c r="H4" s="93"/>
      <c r="I4" s="93"/>
    </row>
    <row r="5" spans="1:9" s="33" customFormat="1" ht="3" customHeight="1">
      <c r="A5" s="96"/>
      <c r="B5" s="31"/>
      <c r="C5" s="879"/>
      <c r="D5" s="879"/>
      <c r="E5" s="879"/>
      <c r="F5" s="879"/>
      <c r="G5" s="879"/>
      <c r="H5" s="879"/>
      <c r="I5" s="879"/>
    </row>
    <row r="6" spans="1:10" ht="19.5" customHeight="1">
      <c r="A6" s="96"/>
      <c r="B6" s="31"/>
      <c r="C6" s="31" t="s">
        <v>3</v>
      </c>
      <c r="D6" s="824" t="s">
        <v>509</v>
      </c>
      <c r="E6" s="824"/>
      <c r="F6" s="824"/>
      <c r="G6" s="32"/>
      <c r="H6" s="32"/>
      <c r="I6" s="32"/>
      <c r="J6" s="33"/>
    </row>
    <row r="7" spans="1:9" ht="3" customHeight="1">
      <c r="A7" s="96"/>
      <c r="B7" s="96"/>
      <c r="C7" s="96" t="s">
        <v>130</v>
      </c>
      <c r="D7" s="96"/>
      <c r="E7" s="96"/>
      <c r="F7" s="96"/>
      <c r="G7" s="96"/>
      <c r="H7" s="96"/>
      <c r="I7" s="96"/>
    </row>
    <row r="8" spans="1:9" s="33" customFormat="1" ht="3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9" s="33" customFormat="1" ht="63.75">
      <c r="A9" s="221"/>
      <c r="B9" s="822" t="s">
        <v>74</v>
      </c>
      <c r="C9" s="822"/>
      <c r="D9" s="222" t="s">
        <v>48</v>
      </c>
      <c r="E9" s="222" t="s">
        <v>131</v>
      </c>
      <c r="F9" s="222" t="s">
        <v>132</v>
      </c>
      <c r="G9" s="222" t="s">
        <v>133</v>
      </c>
      <c r="H9" s="222" t="s">
        <v>134</v>
      </c>
      <c r="I9" s="223"/>
    </row>
    <row r="10" spans="1:9" s="33" customFormat="1" ht="3" customHeight="1">
      <c r="A10" s="224"/>
      <c r="B10" s="96"/>
      <c r="C10" s="96"/>
      <c r="D10" s="96"/>
      <c r="E10" s="96"/>
      <c r="F10" s="96"/>
      <c r="G10" s="96"/>
      <c r="H10" s="96"/>
      <c r="I10" s="225"/>
    </row>
    <row r="11" spans="1:9" s="33" customFormat="1" ht="3" customHeight="1">
      <c r="A11" s="123"/>
      <c r="B11" s="226"/>
      <c r="C11" s="59"/>
      <c r="D11" s="86"/>
      <c r="E11" s="104"/>
      <c r="F11" s="60"/>
      <c r="G11" s="51"/>
      <c r="H11" s="226"/>
      <c r="I11" s="227"/>
    </row>
    <row r="12" spans="1:9" ht="12.75">
      <c r="A12" s="150"/>
      <c r="B12" s="827" t="s">
        <v>57</v>
      </c>
      <c r="C12" s="827"/>
      <c r="D12" s="228">
        <v>0</v>
      </c>
      <c r="E12" s="228">
        <v>0</v>
      </c>
      <c r="F12" s="228">
        <v>0</v>
      </c>
      <c r="G12" s="228">
        <v>0</v>
      </c>
      <c r="H12" s="229">
        <f>SUM(D12:G12)</f>
        <v>0</v>
      </c>
      <c r="I12" s="227"/>
    </row>
    <row r="13" spans="1:9" ht="9.75" customHeight="1">
      <c r="A13" s="150"/>
      <c r="B13" s="230"/>
      <c r="C13" s="86"/>
      <c r="D13" s="231"/>
      <c r="E13" s="231"/>
      <c r="F13" s="231"/>
      <c r="G13" s="231"/>
      <c r="H13" s="231"/>
      <c r="I13" s="227"/>
    </row>
    <row r="14" spans="1:9" ht="12.75">
      <c r="A14" s="150"/>
      <c r="B14" s="880" t="s">
        <v>135</v>
      </c>
      <c r="C14" s="880"/>
      <c r="D14" s="232">
        <f>SUM(D15:D17)</f>
        <v>56921106.15</v>
      </c>
      <c r="E14" s="232">
        <f>SUM(E15:E17)</f>
        <v>0</v>
      </c>
      <c r="F14" s="232">
        <f>SUM(F15:F17)</f>
        <v>0</v>
      </c>
      <c r="G14" s="232">
        <f>SUM(G15:G17)</f>
        <v>0</v>
      </c>
      <c r="H14" s="232">
        <f>SUM(D14:G14)</f>
        <v>56921106.15</v>
      </c>
      <c r="I14" s="227"/>
    </row>
    <row r="15" spans="1:9" ht="12.75">
      <c r="A15" s="123"/>
      <c r="B15" s="825" t="s">
        <v>136</v>
      </c>
      <c r="C15" s="825"/>
      <c r="D15" s="233">
        <v>56921106.15</v>
      </c>
      <c r="E15" s="233">
        <v>0</v>
      </c>
      <c r="F15" s="233">
        <v>0</v>
      </c>
      <c r="G15" s="233">
        <v>0</v>
      </c>
      <c r="H15" s="231">
        <f aca="true" t="shared" si="0" ref="H15:H23">SUM(D15:G15)</f>
        <v>56921106.15</v>
      </c>
      <c r="I15" s="227"/>
    </row>
    <row r="16" spans="1:9" ht="12.75">
      <c r="A16" s="123"/>
      <c r="B16" s="825" t="s">
        <v>50</v>
      </c>
      <c r="C16" s="825"/>
      <c r="D16" s="233">
        <v>0</v>
      </c>
      <c r="E16" s="233">
        <v>0</v>
      </c>
      <c r="F16" s="233">
        <v>0</v>
      </c>
      <c r="G16" s="233">
        <v>0</v>
      </c>
      <c r="H16" s="231">
        <f t="shared" si="0"/>
        <v>0</v>
      </c>
      <c r="I16" s="227"/>
    </row>
    <row r="17" spans="1:9" ht="12.75">
      <c r="A17" s="123"/>
      <c r="B17" s="825" t="s">
        <v>137</v>
      </c>
      <c r="C17" s="825"/>
      <c r="D17" s="233">
        <v>0</v>
      </c>
      <c r="E17" s="233">
        <v>0</v>
      </c>
      <c r="F17" s="233">
        <v>0</v>
      </c>
      <c r="G17" s="233">
        <v>0</v>
      </c>
      <c r="H17" s="231">
        <f t="shared" si="0"/>
        <v>0</v>
      </c>
      <c r="I17" s="227"/>
    </row>
    <row r="18" spans="1:9" ht="9.75" customHeight="1">
      <c r="A18" s="150"/>
      <c r="B18" s="230"/>
      <c r="C18" s="86"/>
      <c r="D18" s="231"/>
      <c r="E18" s="231"/>
      <c r="F18" s="231"/>
      <c r="G18" s="231"/>
      <c r="H18" s="231"/>
      <c r="I18" s="227"/>
    </row>
    <row r="19" spans="1:9" ht="12.75">
      <c r="A19" s="150"/>
      <c r="B19" s="880" t="s">
        <v>138</v>
      </c>
      <c r="C19" s="880"/>
      <c r="D19" s="232">
        <f>SUM(D20:D23)</f>
        <v>0</v>
      </c>
      <c r="E19" s="232">
        <f>SUM(E20:E23)</f>
        <v>-1892199.3000000003</v>
      </c>
      <c r="F19" s="232">
        <f>SUM(F20:F23)</f>
        <v>0</v>
      </c>
      <c r="G19" s="232">
        <f>SUM(G20:G23)</f>
        <v>0</v>
      </c>
      <c r="H19" s="232">
        <f t="shared" si="0"/>
        <v>-1892199.3000000003</v>
      </c>
      <c r="I19" s="227"/>
    </row>
    <row r="20" spans="1:9" ht="12.75">
      <c r="A20" s="123"/>
      <c r="B20" s="825" t="s">
        <v>139</v>
      </c>
      <c r="C20" s="825"/>
      <c r="D20" s="233">
        <v>0</v>
      </c>
      <c r="E20" s="233">
        <v>-2913049.99</v>
      </c>
      <c r="F20" s="233">
        <v>0</v>
      </c>
      <c r="G20" s="233">
        <v>0</v>
      </c>
      <c r="H20" s="231">
        <f t="shared" si="0"/>
        <v>-2913049.99</v>
      </c>
      <c r="I20" s="227"/>
    </row>
    <row r="21" spans="1:9" ht="12.75">
      <c r="A21" s="123"/>
      <c r="B21" s="825" t="s">
        <v>54</v>
      </c>
      <c r="C21" s="825"/>
      <c r="D21" s="233">
        <v>0</v>
      </c>
      <c r="E21" s="233">
        <v>1020850.69</v>
      </c>
      <c r="F21" s="233">
        <v>0</v>
      </c>
      <c r="G21" s="233">
        <v>0</v>
      </c>
      <c r="H21" s="231">
        <f t="shared" si="0"/>
        <v>1020850.69</v>
      </c>
      <c r="I21" s="227"/>
    </row>
    <row r="22" spans="1:9" ht="12.75">
      <c r="A22" s="123"/>
      <c r="B22" s="825" t="s">
        <v>140</v>
      </c>
      <c r="C22" s="825"/>
      <c r="D22" s="233">
        <v>0</v>
      </c>
      <c r="E22" s="233">
        <v>0</v>
      </c>
      <c r="F22" s="233">
        <v>0</v>
      </c>
      <c r="G22" s="233">
        <v>0</v>
      </c>
      <c r="H22" s="231">
        <f t="shared" si="0"/>
        <v>0</v>
      </c>
      <c r="I22" s="227"/>
    </row>
    <row r="23" spans="1:9" ht="12.75">
      <c r="A23" s="123"/>
      <c r="B23" s="825" t="s">
        <v>56</v>
      </c>
      <c r="C23" s="825"/>
      <c r="D23" s="233">
        <v>0</v>
      </c>
      <c r="E23" s="233">
        <v>0</v>
      </c>
      <c r="F23" s="233">
        <v>0</v>
      </c>
      <c r="G23" s="233">
        <v>0</v>
      </c>
      <c r="H23" s="231">
        <f t="shared" si="0"/>
        <v>0</v>
      </c>
      <c r="I23" s="227"/>
    </row>
    <row r="24" spans="1:9" ht="9.75" customHeight="1">
      <c r="A24" s="150"/>
      <c r="B24" s="230"/>
      <c r="C24" s="86"/>
      <c r="D24" s="231"/>
      <c r="E24" s="231"/>
      <c r="F24" s="231"/>
      <c r="G24" s="231"/>
      <c r="H24" s="231"/>
      <c r="I24" s="227"/>
    </row>
    <row r="25" spans="1:10" ht="13.5" thickBot="1">
      <c r="A25" s="150"/>
      <c r="B25" s="881" t="s">
        <v>626</v>
      </c>
      <c r="C25" s="881"/>
      <c r="D25" s="234">
        <f>D12+D14+D19</f>
        <v>56921106.15</v>
      </c>
      <c r="E25" s="234">
        <f>E12+E14+E19</f>
        <v>-1892199.3000000003</v>
      </c>
      <c r="F25" s="234">
        <f>F12+F14+F19</f>
        <v>0</v>
      </c>
      <c r="G25" s="234">
        <f>G12+G14+G19</f>
        <v>0</v>
      </c>
      <c r="H25" s="234">
        <f>SUM(D25:G25)</f>
        <v>55028906.85</v>
      </c>
      <c r="I25" s="227"/>
      <c r="J25" s="754">
        <f>+ESF!J61-EVHP!H25</f>
        <v>-0.14999999850988388</v>
      </c>
    </row>
    <row r="26" spans="1:9" ht="12.75">
      <c r="A26" s="123"/>
      <c r="B26" s="86"/>
      <c r="C26" s="60"/>
      <c r="D26" s="231"/>
      <c r="E26" s="231"/>
      <c r="F26" s="231"/>
      <c r="G26" s="231"/>
      <c r="H26" s="231"/>
      <c r="I26" s="227"/>
    </row>
    <row r="27" spans="1:9" ht="12.75">
      <c r="A27" s="150"/>
      <c r="B27" s="880" t="s">
        <v>627</v>
      </c>
      <c r="C27" s="880"/>
      <c r="D27" s="232">
        <f>SUM(D28:D30)</f>
        <v>34006870.24</v>
      </c>
      <c r="E27" s="232">
        <f>SUM(E28:E30)</f>
        <v>0</v>
      </c>
      <c r="F27" s="232">
        <f>SUM(F28:F30)</f>
        <v>0</v>
      </c>
      <c r="G27" s="232">
        <f>SUM(G28:G30)</f>
        <v>0</v>
      </c>
      <c r="H27" s="232">
        <f>SUM(D27:G27)</f>
        <v>34006870.24</v>
      </c>
      <c r="I27" s="227"/>
    </row>
    <row r="28" spans="1:10" ht="12.75">
      <c r="A28" s="123"/>
      <c r="B28" s="825" t="s">
        <v>49</v>
      </c>
      <c r="C28" s="825"/>
      <c r="D28" s="573">
        <v>34006870.24</v>
      </c>
      <c r="E28" s="233">
        <v>0</v>
      </c>
      <c r="F28" s="233">
        <v>0</v>
      </c>
      <c r="G28" s="233">
        <v>0</v>
      </c>
      <c r="H28" s="231">
        <f>SUM(D28:G28)</f>
        <v>34006870.24</v>
      </c>
      <c r="I28" s="227"/>
      <c r="J28" s="155"/>
    </row>
    <row r="29" spans="1:10" ht="12.75">
      <c r="A29" s="123"/>
      <c r="B29" s="825" t="s">
        <v>50</v>
      </c>
      <c r="C29" s="825"/>
      <c r="D29" s="233">
        <v>0</v>
      </c>
      <c r="E29" s="233">
        <v>0</v>
      </c>
      <c r="F29" s="233">
        <v>0</v>
      </c>
      <c r="G29" s="233">
        <v>0</v>
      </c>
      <c r="H29" s="231">
        <f>SUM(D29:G29)</f>
        <v>0</v>
      </c>
      <c r="I29" s="227"/>
      <c r="J29" s="155"/>
    </row>
    <row r="30" spans="1:10" ht="12.75">
      <c r="A30" s="123"/>
      <c r="B30" s="825" t="s">
        <v>137</v>
      </c>
      <c r="C30" s="825"/>
      <c r="D30" s="233">
        <v>0</v>
      </c>
      <c r="E30" s="233">
        <v>0</v>
      </c>
      <c r="F30" s="233">
        <v>0</v>
      </c>
      <c r="G30" s="233">
        <v>0</v>
      </c>
      <c r="H30" s="231">
        <f>SUM(D30:G30)</f>
        <v>0</v>
      </c>
      <c r="I30" s="227"/>
      <c r="J30" s="155"/>
    </row>
    <row r="31" spans="1:10" ht="9.75" customHeight="1">
      <c r="A31" s="150"/>
      <c r="B31" s="230"/>
      <c r="C31" s="86"/>
      <c r="D31" s="231"/>
      <c r="E31" s="231"/>
      <c r="F31" s="231"/>
      <c r="G31" s="231"/>
      <c r="H31" s="231"/>
      <c r="I31" s="227"/>
      <c r="J31" s="155"/>
    </row>
    <row r="32" spans="1:10" ht="12.75">
      <c r="A32" s="150" t="s">
        <v>130</v>
      </c>
      <c r="B32" s="880" t="s">
        <v>138</v>
      </c>
      <c r="C32" s="880"/>
      <c r="D32" s="232">
        <f>SUM(D33:D36)</f>
        <v>0</v>
      </c>
      <c r="E32" s="232">
        <f>E33-E34</f>
        <v>0</v>
      </c>
      <c r="F32" s="232">
        <f>+F34+F33</f>
        <v>1101777.1799999997</v>
      </c>
      <c r="G32" s="232">
        <f>SUM(G33:G36)</f>
        <v>0</v>
      </c>
      <c r="H32" s="232">
        <f>SUM(D32:G32)</f>
        <v>1101777.1799999997</v>
      </c>
      <c r="I32" s="227"/>
      <c r="J32" s="155"/>
    </row>
    <row r="33" spans="1:10" ht="12.75">
      <c r="A33" s="123"/>
      <c r="B33" s="825" t="s">
        <v>139</v>
      </c>
      <c r="C33" s="825"/>
      <c r="D33" s="233">
        <v>0</v>
      </c>
      <c r="E33" s="574">
        <v>0</v>
      </c>
      <c r="F33" s="625">
        <v>4014827.17</v>
      </c>
      <c r="G33" s="233">
        <v>0</v>
      </c>
      <c r="H33" s="231">
        <f>SUM(D33:G33)</f>
        <v>4014827.17</v>
      </c>
      <c r="I33" s="227"/>
      <c r="J33" s="155"/>
    </row>
    <row r="34" spans="1:10" ht="12.75">
      <c r="A34" s="123"/>
      <c r="B34" s="825" t="s">
        <v>54</v>
      </c>
      <c r="C34" s="825"/>
      <c r="D34" s="233">
        <v>0</v>
      </c>
      <c r="E34" s="574">
        <v>0</v>
      </c>
      <c r="F34" s="574">
        <v>-2913049.99</v>
      </c>
      <c r="G34" s="233">
        <v>0</v>
      </c>
      <c r="H34" s="231">
        <f>SUM(D34:G34)</f>
        <v>-2913049.99</v>
      </c>
      <c r="I34" s="227"/>
      <c r="J34" s="155"/>
    </row>
    <row r="35" spans="1:10" ht="12.75">
      <c r="A35" s="123"/>
      <c r="B35" s="825" t="s">
        <v>140</v>
      </c>
      <c r="C35" s="825"/>
      <c r="D35" s="233">
        <v>0</v>
      </c>
      <c r="E35" s="233">
        <v>0</v>
      </c>
      <c r="F35" s="233">
        <v>0</v>
      </c>
      <c r="G35" s="233">
        <v>0</v>
      </c>
      <c r="H35" s="231">
        <f>SUM(D35:G35)</f>
        <v>0</v>
      </c>
      <c r="I35" s="227"/>
      <c r="J35" s="155"/>
    </row>
    <row r="36" spans="1:10" ht="12.75">
      <c r="A36" s="123"/>
      <c r="B36" s="825" t="s">
        <v>56</v>
      </c>
      <c r="C36" s="825"/>
      <c r="D36" s="233">
        <v>0</v>
      </c>
      <c r="E36" s="233">
        <v>0</v>
      </c>
      <c r="F36" s="233">
        <v>0</v>
      </c>
      <c r="G36" s="233">
        <v>0</v>
      </c>
      <c r="H36" s="231">
        <f>SUM(D36:G36)</f>
        <v>0</v>
      </c>
      <c r="I36" s="227"/>
      <c r="J36" s="155"/>
    </row>
    <row r="37" spans="1:10" ht="9.75" customHeight="1">
      <c r="A37" s="150"/>
      <c r="B37" s="230"/>
      <c r="C37" s="86"/>
      <c r="D37" s="231"/>
      <c r="E37" s="231"/>
      <c r="F37" s="231"/>
      <c r="G37" s="231"/>
      <c r="H37" s="231"/>
      <c r="I37" s="227"/>
      <c r="J37" s="155"/>
    </row>
    <row r="38" spans="1:10" ht="12.75">
      <c r="A38" s="235"/>
      <c r="B38" s="882" t="s">
        <v>732</v>
      </c>
      <c r="C38" s="882"/>
      <c r="D38" s="236">
        <f>D25+D27+D32</f>
        <v>90927976.39</v>
      </c>
      <c r="E38" s="236">
        <f>E25+E27+E32</f>
        <v>-1892199.3000000003</v>
      </c>
      <c r="F38" s="236">
        <f>+F33+F34</f>
        <v>1101777.1799999997</v>
      </c>
      <c r="G38" s="236">
        <f>G25+G27+G32</f>
        <v>0</v>
      </c>
      <c r="H38" s="236">
        <f>+D38+E38+F38</f>
        <v>90137554.27000001</v>
      </c>
      <c r="I38" s="237"/>
      <c r="J38" s="787">
        <f>+H38-ESF!I61</f>
        <v>0</v>
      </c>
    </row>
    <row r="39" spans="1:10" ht="6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155"/>
    </row>
    <row r="40" spans="4:10" ht="6" customHeight="1">
      <c r="D40" s="241"/>
      <c r="E40" s="241"/>
      <c r="I40" s="59"/>
      <c r="J40" s="155"/>
    </row>
    <row r="41" spans="1:10" ht="15" customHeight="1">
      <c r="A41" s="33"/>
      <c r="B41" s="838" t="s">
        <v>76</v>
      </c>
      <c r="C41" s="838"/>
      <c r="D41" s="838"/>
      <c r="E41" s="838"/>
      <c r="F41" s="838"/>
      <c r="G41" s="838"/>
      <c r="H41" s="838"/>
      <c r="I41" s="838"/>
      <c r="J41" s="155"/>
    </row>
    <row r="42" spans="1:10" ht="9.75" customHeight="1">
      <c r="A42" s="33"/>
      <c r="B42" s="60"/>
      <c r="C42" s="81"/>
      <c r="D42" s="82"/>
      <c r="E42" s="82"/>
      <c r="F42" s="33"/>
      <c r="G42" s="83"/>
      <c r="H42" s="81"/>
      <c r="I42" s="82"/>
      <c r="J42" s="155"/>
    </row>
    <row r="43" spans="1:9" ht="49.5" customHeight="1">
      <c r="A43" s="33"/>
      <c r="B43" s="60"/>
      <c r="C43" s="837"/>
      <c r="D43" s="837"/>
      <c r="E43" s="82"/>
      <c r="F43" s="33"/>
      <c r="G43" s="836"/>
      <c r="H43" s="836"/>
      <c r="I43" s="82"/>
    </row>
    <row r="44" spans="1:9" ht="13.5" customHeight="1">
      <c r="A44" s="33"/>
      <c r="B44" s="85"/>
      <c r="C44" s="835"/>
      <c r="D44" s="835"/>
      <c r="E44" s="82"/>
      <c r="F44" s="82"/>
      <c r="G44" s="835"/>
      <c r="H44" s="835"/>
      <c r="I44" s="86"/>
    </row>
    <row r="45" spans="1:9" ht="13.5" customHeight="1">
      <c r="A45" s="33"/>
      <c r="B45" s="87"/>
      <c r="C45" s="831"/>
      <c r="D45" s="831"/>
      <c r="E45" s="88"/>
      <c r="F45" s="88"/>
      <c r="G45" s="831"/>
      <c r="H45" s="831"/>
      <c r="I45" s="86"/>
    </row>
    <row r="46" spans="3:9" ht="12.75">
      <c r="C46" s="135"/>
      <c r="D46" s="544"/>
      <c r="E46" s="544"/>
      <c r="F46" s="544"/>
      <c r="G46" s="544"/>
      <c r="H46" s="544"/>
      <c r="I46" s="81"/>
    </row>
    <row r="47" spans="3:9" ht="12.75">
      <c r="C47" s="135"/>
      <c r="D47" s="544"/>
      <c r="E47" s="544"/>
      <c r="F47" s="544"/>
      <c r="G47" s="544"/>
      <c r="H47" s="544"/>
      <c r="I47" s="81"/>
    </row>
    <row r="48" spans="3:9" ht="12.75">
      <c r="C48" s="135"/>
      <c r="D48" s="544"/>
      <c r="E48" s="544"/>
      <c r="F48" s="544"/>
      <c r="G48" s="544"/>
      <c r="H48" s="544"/>
      <c r="I48" s="81"/>
    </row>
    <row r="49" spans="3:9" ht="12.75">
      <c r="C49" s="135"/>
      <c r="D49" s="544"/>
      <c r="E49" s="544"/>
      <c r="F49" s="544"/>
      <c r="G49" s="544"/>
      <c r="H49" s="544"/>
      <c r="I49" s="81"/>
    </row>
    <row r="50" spans="3:9" ht="12.75">
      <c r="C50" s="135"/>
      <c r="D50" s="544"/>
      <c r="E50" s="544"/>
      <c r="F50" s="544"/>
      <c r="G50" s="544"/>
      <c r="H50" s="544"/>
      <c r="I50" s="81"/>
    </row>
    <row r="51" spans="3:9" ht="12.75">
      <c r="C51" s="135"/>
      <c r="D51" s="544"/>
      <c r="E51" s="544"/>
      <c r="F51" s="544"/>
      <c r="G51" s="544"/>
      <c r="H51" s="544"/>
      <c r="I51" s="81"/>
    </row>
    <row r="52" spans="3:9" ht="12.75">
      <c r="C52" s="135"/>
      <c r="D52" s="544"/>
      <c r="E52" s="544"/>
      <c r="F52" s="544"/>
      <c r="G52" s="544"/>
      <c r="H52" s="544"/>
      <c r="I52" s="81"/>
    </row>
    <row r="53" spans="3:9" ht="12.75">
      <c r="C53" s="135"/>
      <c r="D53" s="544"/>
      <c r="E53" s="544"/>
      <c r="F53" s="544"/>
      <c r="G53" s="544"/>
      <c r="H53" s="544"/>
      <c r="I53" s="81"/>
    </row>
  </sheetData>
  <sheetProtection formatCells="0" selectLockedCells="1"/>
  <mergeCells count="35">
    <mergeCell ref="B35:C35"/>
    <mergeCell ref="C45:D45"/>
    <mergeCell ref="G45:H45"/>
    <mergeCell ref="B38:C38"/>
    <mergeCell ref="B41:I41"/>
    <mergeCell ref="C43:D43"/>
    <mergeCell ref="G43:H43"/>
    <mergeCell ref="C44:D44"/>
    <mergeCell ref="G44:H44"/>
    <mergeCell ref="B28:C28"/>
    <mergeCell ref="B29:C29"/>
    <mergeCell ref="B30:C30"/>
    <mergeCell ref="B32:C32"/>
    <mergeCell ref="B33:C33"/>
    <mergeCell ref="B34:C3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</mergeCells>
  <printOptions horizontalCentered="1"/>
  <pageMargins left="0.79" right="1.4173228346456694" top="0.51" bottom="0.5905511811023623" header="0" footer="0"/>
  <pageSetup fitToHeight="1" fitToWidth="1" horizontalDpi="600" verticalDpi="600" orientation="landscape" scale="63" r:id="rId2"/>
  <headerFooter>
    <oddFooter>&amp;CPágina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="85" zoomScaleNormal="85" zoomScalePageLayoutView="0" workbookViewId="0" topLeftCell="A1">
      <selection activeCell="G35" sqref="G35"/>
    </sheetView>
  </sheetViews>
  <sheetFormatPr defaultColWidth="11.421875" defaultRowHeight="15"/>
  <cols>
    <col min="1" max="1" width="1.28515625" style="36" customWidth="1"/>
    <col min="2" max="3" width="3.7109375" style="36" customWidth="1"/>
    <col min="4" max="4" width="23.8515625" style="36" customWidth="1"/>
    <col min="5" max="5" width="21.421875" style="36" customWidth="1"/>
    <col min="6" max="6" width="17.28125" style="36" customWidth="1"/>
    <col min="7" max="8" width="18.7109375" style="51" customWidth="1"/>
    <col min="9" max="9" width="7.7109375" style="36" customWidth="1"/>
    <col min="10" max="11" width="3.7109375" style="26" customWidth="1"/>
    <col min="12" max="16" width="18.7109375" style="26" customWidth="1"/>
    <col min="17" max="17" width="1.8515625" style="26" customWidth="1"/>
    <col min="18" max="18" width="7.421875" style="26" customWidth="1"/>
    <col min="19" max="16384" width="11.421875" style="26" customWidth="1"/>
  </cols>
  <sheetData>
    <row r="1" spans="1:17" s="33" customFormat="1" ht="10.5" customHeight="1">
      <c r="A1" s="90"/>
      <c r="B1" s="119"/>
      <c r="C1" s="119"/>
      <c r="D1" s="119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119"/>
      <c r="Q1" s="119"/>
    </row>
    <row r="2" spans="1:17" ht="15" customHeight="1">
      <c r="A2" s="823" t="s">
        <v>448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</row>
    <row r="3" spans="1:17" ht="15" customHeight="1">
      <c r="A3" s="823" t="s">
        <v>876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119"/>
    </row>
    <row r="4" spans="1:17" ht="16.5" customHeight="1">
      <c r="A4" s="823" t="s">
        <v>0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</row>
    <row r="5" spans="3:17" ht="3" customHeight="1">
      <c r="C5" s="34"/>
      <c r="D5" s="243"/>
      <c r="E5" s="30"/>
      <c r="F5" s="30"/>
      <c r="G5" s="30"/>
      <c r="H5" s="30"/>
      <c r="I5" s="30"/>
      <c r="J5" s="30"/>
      <c r="K5" s="30"/>
      <c r="L5" s="30"/>
      <c r="M5" s="30"/>
      <c r="N5" s="30"/>
      <c r="O5" s="120"/>
      <c r="P5" s="33"/>
      <c r="Q5" s="33"/>
    </row>
    <row r="6" spans="1:17" ht="19.5" customHeight="1">
      <c r="A6" s="96"/>
      <c r="B6" s="887"/>
      <c r="C6" s="887"/>
      <c r="D6" s="887"/>
      <c r="E6" s="32"/>
      <c r="F6" s="32"/>
      <c r="G6" s="31" t="s">
        <v>3</v>
      </c>
      <c r="H6" s="888" t="s">
        <v>509</v>
      </c>
      <c r="I6" s="888"/>
      <c r="J6" s="888"/>
      <c r="K6" s="888"/>
      <c r="L6" s="888"/>
      <c r="M6" s="888"/>
      <c r="N6" s="888"/>
      <c r="O6" s="32"/>
      <c r="P6" s="244"/>
      <c r="Q6" s="33"/>
    </row>
    <row r="7" spans="1:9" s="33" customFormat="1" ht="4.5" customHeight="1">
      <c r="A7" s="36"/>
      <c r="B7" s="34"/>
      <c r="C7" s="34"/>
      <c r="D7" s="243"/>
      <c r="E7" s="34"/>
      <c r="F7" s="34"/>
      <c r="G7" s="245"/>
      <c r="H7" s="245"/>
      <c r="I7" s="243"/>
    </row>
    <row r="8" spans="1:9" s="33" customFormat="1" ht="3" customHeight="1">
      <c r="A8" s="36"/>
      <c r="B8" s="36"/>
      <c r="C8" s="246"/>
      <c r="D8" s="243"/>
      <c r="E8" s="246"/>
      <c r="F8" s="246"/>
      <c r="G8" s="247"/>
      <c r="H8" s="247"/>
      <c r="I8" s="243"/>
    </row>
    <row r="9" spans="1:17" s="33" customFormat="1" ht="31.5" customHeight="1">
      <c r="A9" s="248"/>
      <c r="B9" s="884" t="s">
        <v>74</v>
      </c>
      <c r="C9" s="884"/>
      <c r="D9" s="884"/>
      <c r="E9" s="884"/>
      <c r="F9" s="42"/>
      <c r="G9" s="41">
        <v>2018</v>
      </c>
      <c r="H9" s="41">
        <v>2017</v>
      </c>
      <c r="I9" s="249"/>
      <c r="J9" s="884" t="s">
        <v>74</v>
      </c>
      <c r="K9" s="884"/>
      <c r="L9" s="884"/>
      <c r="M9" s="884"/>
      <c r="N9" s="42"/>
      <c r="O9" s="41">
        <v>2018</v>
      </c>
      <c r="P9" s="41">
        <v>2017</v>
      </c>
      <c r="Q9" s="250"/>
    </row>
    <row r="10" spans="1:17" s="33" customFormat="1" ht="3" customHeight="1">
      <c r="A10" s="45"/>
      <c r="B10" s="36"/>
      <c r="C10" s="36"/>
      <c r="D10" s="46"/>
      <c r="E10" s="46"/>
      <c r="F10" s="46"/>
      <c r="G10" s="251"/>
      <c r="H10" s="251"/>
      <c r="I10" s="36"/>
      <c r="Q10" s="48"/>
    </row>
    <row r="11" spans="1:17" s="33" customFormat="1" ht="12.75">
      <c r="A11" s="123"/>
      <c r="B11" s="51"/>
      <c r="C11" s="124"/>
      <c r="D11" s="124"/>
      <c r="E11" s="124"/>
      <c r="F11" s="124"/>
      <c r="G11" s="251"/>
      <c r="H11" s="251"/>
      <c r="I11" s="51"/>
      <c r="Q11" s="48"/>
    </row>
    <row r="12" spans="1:17" ht="17.25" customHeight="1">
      <c r="A12" s="123"/>
      <c r="B12" s="885" t="s">
        <v>168</v>
      </c>
      <c r="C12" s="885"/>
      <c r="D12" s="885"/>
      <c r="E12" s="885"/>
      <c r="F12" s="885"/>
      <c r="G12" s="251"/>
      <c r="H12" s="251"/>
      <c r="I12" s="51"/>
      <c r="J12" s="885" t="s">
        <v>169</v>
      </c>
      <c r="K12" s="885"/>
      <c r="L12" s="885"/>
      <c r="M12" s="885"/>
      <c r="N12" s="885"/>
      <c r="O12" s="252"/>
      <c r="P12" s="252"/>
      <c r="Q12" s="48"/>
    </row>
    <row r="13" spans="1:17" ht="17.25" customHeight="1">
      <c r="A13" s="123"/>
      <c r="B13" s="51"/>
      <c r="C13" s="124"/>
      <c r="D13" s="51"/>
      <c r="E13" s="124"/>
      <c r="F13" s="124"/>
      <c r="G13" s="251"/>
      <c r="H13" s="251"/>
      <c r="I13" s="51"/>
      <c r="J13" s="51"/>
      <c r="K13" s="124"/>
      <c r="L13" s="124"/>
      <c r="M13" s="124"/>
      <c r="N13" s="124"/>
      <c r="O13" s="252"/>
      <c r="P13" s="252"/>
      <c r="Q13" s="48"/>
    </row>
    <row r="14" spans="1:17" ht="17.25" customHeight="1">
      <c r="A14" s="123"/>
      <c r="B14" s="51"/>
      <c r="C14" s="885" t="s">
        <v>65</v>
      </c>
      <c r="D14" s="885"/>
      <c r="E14" s="885"/>
      <c r="F14" s="885"/>
      <c r="G14" s="253">
        <f>SUM(G15:G25)</f>
        <v>8732771.629999999</v>
      </c>
      <c r="H14" s="253">
        <f>SUM(H15:H25)</f>
        <v>33541256.340000004</v>
      </c>
      <c r="I14" s="51"/>
      <c r="J14" s="51"/>
      <c r="K14" s="885" t="s">
        <v>65</v>
      </c>
      <c r="L14" s="885"/>
      <c r="M14" s="885"/>
      <c r="N14" s="885"/>
      <c r="O14" s="253">
        <f>SUM(O15:O17)</f>
        <v>34006870.239999995</v>
      </c>
      <c r="P14" s="253">
        <f>SUM(P15:P17)</f>
        <v>10978884.96</v>
      </c>
      <c r="Q14" s="48"/>
    </row>
    <row r="15" spans="1:17" ht="15" customHeight="1">
      <c r="A15" s="123"/>
      <c r="B15" s="51"/>
      <c r="C15" s="124"/>
      <c r="D15" s="886" t="s">
        <v>82</v>
      </c>
      <c r="E15" s="886"/>
      <c r="F15" s="886"/>
      <c r="G15" s="254">
        <v>0</v>
      </c>
      <c r="H15" s="254">
        <v>0</v>
      </c>
      <c r="I15" s="51"/>
      <c r="J15" s="51"/>
      <c r="K15" s="33"/>
      <c r="L15" s="883" t="s">
        <v>32</v>
      </c>
      <c r="M15" s="883"/>
      <c r="N15" s="883"/>
      <c r="O15" s="788">
        <v>26059270.24</v>
      </c>
      <c r="P15" s="788">
        <v>10232253.47</v>
      </c>
      <c r="Q15" s="48"/>
    </row>
    <row r="16" spans="1:17" ht="15" customHeight="1">
      <c r="A16" s="123"/>
      <c r="B16" s="51"/>
      <c r="C16" s="124"/>
      <c r="D16" s="886" t="s">
        <v>192</v>
      </c>
      <c r="E16" s="886"/>
      <c r="F16" s="886"/>
      <c r="G16" s="254"/>
      <c r="H16" s="254"/>
      <c r="I16" s="51"/>
      <c r="J16" s="51"/>
      <c r="K16" s="33"/>
      <c r="L16" s="883" t="s">
        <v>34</v>
      </c>
      <c r="M16" s="883"/>
      <c r="N16" s="883"/>
      <c r="O16" s="788">
        <v>7947600</v>
      </c>
      <c r="P16" s="788">
        <v>746631.49</v>
      </c>
      <c r="Q16" s="48"/>
    </row>
    <row r="17" spans="1:17" ht="15" customHeight="1">
      <c r="A17" s="123"/>
      <c r="B17" s="51"/>
      <c r="C17" s="255"/>
      <c r="D17" s="886" t="s">
        <v>170</v>
      </c>
      <c r="E17" s="886"/>
      <c r="F17" s="886"/>
      <c r="G17" s="254">
        <v>0</v>
      </c>
      <c r="H17" s="254">
        <v>0</v>
      </c>
      <c r="I17" s="51"/>
      <c r="J17" s="51"/>
      <c r="K17" s="251"/>
      <c r="L17" s="883" t="s">
        <v>196</v>
      </c>
      <c r="M17" s="883"/>
      <c r="N17" s="883"/>
      <c r="O17" s="254">
        <v>0</v>
      </c>
      <c r="P17" s="254">
        <v>0</v>
      </c>
      <c r="Q17" s="48"/>
    </row>
    <row r="18" spans="1:17" ht="15" customHeight="1">
      <c r="A18" s="123"/>
      <c r="B18" s="51"/>
      <c r="C18" s="255"/>
      <c r="D18" s="886" t="s">
        <v>88</v>
      </c>
      <c r="E18" s="886"/>
      <c r="F18" s="886"/>
      <c r="G18" s="254">
        <v>0</v>
      </c>
      <c r="H18" s="254">
        <v>0</v>
      </c>
      <c r="I18" s="51"/>
      <c r="J18" s="51"/>
      <c r="K18" s="251"/>
      <c r="O18" s="789"/>
      <c r="P18" s="789"/>
      <c r="Q18" s="48"/>
    </row>
    <row r="19" spans="1:17" ht="15" customHeight="1">
      <c r="A19" s="123"/>
      <c r="B19" s="51"/>
      <c r="C19" s="255"/>
      <c r="D19" s="886" t="s">
        <v>89</v>
      </c>
      <c r="E19" s="886"/>
      <c r="F19" s="886"/>
      <c r="G19" s="788">
        <v>97910.69</v>
      </c>
      <c r="H19" s="788">
        <v>461767.56</v>
      </c>
      <c r="I19" s="51"/>
      <c r="J19" s="51"/>
      <c r="K19" s="256" t="s">
        <v>66</v>
      </c>
      <c r="L19" s="256"/>
      <c r="M19" s="256"/>
      <c r="N19" s="256"/>
      <c r="O19" s="253">
        <f>SUM(O20:O22)</f>
        <v>5146381.109999999</v>
      </c>
      <c r="P19" s="253">
        <f>SUM(P20:P22)</f>
        <v>38488177.5</v>
      </c>
      <c r="Q19" s="48"/>
    </row>
    <row r="20" spans="1:17" ht="15" customHeight="1">
      <c r="A20" s="123"/>
      <c r="B20" s="51"/>
      <c r="C20" s="255"/>
      <c r="D20" s="886" t="s">
        <v>90</v>
      </c>
      <c r="E20" s="886"/>
      <c r="F20" s="886"/>
      <c r="G20" s="788">
        <v>8000</v>
      </c>
      <c r="H20" s="788">
        <v>518619.75</v>
      </c>
      <c r="I20" s="51"/>
      <c r="J20" s="51"/>
      <c r="K20" s="251"/>
      <c r="L20" s="255" t="s">
        <v>32</v>
      </c>
      <c r="M20" s="255"/>
      <c r="N20" s="255"/>
      <c r="O20" s="788">
        <v>3948961.11</v>
      </c>
      <c r="P20" s="788">
        <v>36120905.83</v>
      </c>
      <c r="Q20" s="48"/>
    </row>
    <row r="21" spans="1:17" ht="15" customHeight="1">
      <c r="A21" s="123"/>
      <c r="B21" s="51"/>
      <c r="C21" s="255"/>
      <c r="D21" s="886" t="s">
        <v>92</v>
      </c>
      <c r="E21" s="886"/>
      <c r="F21" s="886"/>
      <c r="G21" s="254">
        <v>0</v>
      </c>
      <c r="H21" s="254">
        <v>0</v>
      </c>
      <c r="I21" s="51"/>
      <c r="J21" s="51"/>
      <c r="K21" s="251"/>
      <c r="L21" s="883" t="s">
        <v>34</v>
      </c>
      <c r="M21" s="883"/>
      <c r="N21" s="883"/>
      <c r="O21" s="788">
        <v>1197420</v>
      </c>
      <c r="P21" s="788">
        <v>2367271.67</v>
      </c>
      <c r="Q21" s="48"/>
    </row>
    <row r="22" spans="1:17" ht="28.5" customHeight="1">
      <c r="A22" s="123"/>
      <c r="B22" s="51"/>
      <c r="C22" s="255"/>
      <c r="D22" s="886" t="s">
        <v>94</v>
      </c>
      <c r="E22" s="886"/>
      <c r="F22" s="886"/>
      <c r="G22" s="254">
        <v>0</v>
      </c>
      <c r="H22" s="254">
        <v>0</v>
      </c>
      <c r="I22" s="51"/>
      <c r="J22" s="51"/>
      <c r="K22" s="33"/>
      <c r="L22" s="883" t="s">
        <v>197</v>
      </c>
      <c r="M22" s="883"/>
      <c r="N22" s="883"/>
      <c r="O22" s="254">
        <v>0</v>
      </c>
      <c r="P22" s="254">
        <v>0</v>
      </c>
      <c r="Q22" s="48"/>
    </row>
    <row r="23" spans="1:17" ht="15" customHeight="1">
      <c r="A23" s="123"/>
      <c r="B23" s="51"/>
      <c r="C23" s="255"/>
      <c r="D23" s="886" t="s">
        <v>99</v>
      </c>
      <c r="E23" s="886"/>
      <c r="F23" s="886"/>
      <c r="G23" s="788">
        <v>3885232</v>
      </c>
      <c r="H23" s="788">
        <v>13284655</v>
      </c>
      <c r="I23" s="51"/>
      <c r="J23" s="51"/>
      <c r="K23" s="885" t="s">
        <v>171</v>
      </c>
      <c r="L23" s="885"/>
      <c r="M23" s="885"/>
      <c r="N23" s="885"/>
      <c r="O23" s="253">
        <f>+O19-O14</f>
        <v>-28860489.129999995</v>
      </c>
      <c r="P23" s="253">
        <f>+P19-P14</f>
        <v>27509292.54</v>
      </c>
      <c r="Q23" s="48"/>
    </row>
    <row r="24" spans="1:17" ht="15" customHeight="1">
      <c r="A24" s="123"/>
      <c r="B24" s="51"/>
      <c r="C24" s="255"/>
      <c r="D24" s="886" t="s">
        <v>193</v>
      </c>
      <c r="E24" s="886"/>
      <c r="F24" s="886"/>
      <c r="G24" s="788">
        <v>4741621.07</v>
      </c>
      <c r="H24" s="788">
        <v>19273912.6</v>
      </c>
      <c r="I24" s="51"/>
      <c r="J24" s="51"/>
      <c r="O24" s="789"/>
      <c r="P24" s="789"/>
      <c r="Q24" s="48"/>
    </row>
    <row r="25" spans="1:17" ht="15" customHeight="1">
      <c r="A25" s="123"/>
      <c r="B25" s="51"/>
      <c r="C25" s="255"/>
      <c r="D25" s="886" t="s">
        <v>194</v>
      </c>
      <c r="E25" s="886"/>
      <c r="F25" s="157"/>
      <c r="G25" s="254">
        <v>7.87</v>
      </c>
      <c r="H25" s="254">
        <v>2301.43</v>
      </c>
      <c r="I25" s="51"/>
      <c r="J25" s="33"/>
      <c r="O25" s="789"/>
      <c r="P25" s="789"/>
      <c r="Q25" s="48"/>
    </row>
    <row r="26" spans="1:17" ht="15" customHeight="1">
      <c r="A26" s="123"/>
      <c r="B26" s="51"/>
      <c r="C26" s="124"/>
      <c r="D26" s="51"/>
      <c r="E26" s="124"/>
      <c r="F26" s="124"/>
      <c r="G26" s="252"/>
      <c r="H26" s="252"/>
      <c r="I26" s="51"/>
      <c r="J26" s="885" t="s">
        <v>172</v>
      </c>
      <c r="K26" s="885"/>
      <c r="L26" s="885"/>
      <c r="M26" s="885"/>
      <c r="N26" s="885"/>
      <c r="O26" s="569">
        <f>O34</f>
        <v>31258185.41</v>
      </c>
      <c r="P26" s="569">
        <f>P34</f>
        <v>3994260.42</v>
      </c>
      <c r="Q26" s="48"/>
    </row>
    <row r="27" spans="1:17" ht="15" customHeight="1">
      <c r="A27" s="123"/>
      <c r="B27" s="51"/>
      <c r="C27" s="885" t="s">
        <v>66</v>
      </c>
      <c r="D27" s="885"/>
      <c r="E27" s="885"/>
      <c r="F27" s="885"/>
      <c r="G27" s="253">
        <f>SUM(G28:G46)</f>
        <v>7630994.45</v>
      </c>
      <c r="H27" s="253">
        <f>SUM(H28:H46)</f>
        <v>35414686.02</v>
      </c>
      <c r="I27" s="51"/>
      <c r="J27" s="51"/>
      <c r="K27" s="124"/>
      <c r="L27" s="51"/>
      <c r="M27" s="157"/>
      <c r="N27" s="157"/>
      <c r="O27" s="252"/>
      <c r="P27" s="252"/>
      <c r="Q27" s="48"/>
    </row>
    <row r="28" spans="1:17" ht="15" customHeight="1">
      <c r="A28" s="123"/>
      <c r="B28" s="51"/>
      <c r="C28" s="256"/>
      <c r="D28" s="886" t="s">
        <v>173</v>
      </c>
      <c r="E28" s="886"/>
      <c r="F28" s="886"/>
      <c r="G28" s="788">
        <v>6973278.27</v>
      </c>
      <c r="H28" s="788">
        <v>26327675.71</v>
      </c>
      <c r="I28" s="51"/>
      <c r="J28" s="51"/>
      <c r="K28" s="256" t="s">
        <v>65</v>
      </c>
      <c r="L28" s="256"/>
      <c r="M28" s="256"/>
      <c r="N28" s="256"/>
      <c r="O28" s="253">
        <f>O29+O32</f>
        <v>0</v>
      </c>
      <c r="P28" s="253">
        <f>P29+P32</f>
        <v>0</v>
      </c>
      <c r="Q28" s="48"/>
    </row>
    <row r="29" spans="1:17" ht="15" customHeight="1">
      <c r="A29" s="123"/>
      <c r="B29" s="51"/>
      <c r="C29" s="256"/>
      <c r="D29" s="886" t="s">
        <v>85</v>
      </c>
      <c r="E29" s="886"/>
      <c r="F29" s="886"/>
      <c r="G29" s="788">
        <v>137910.29</v>
      </c>
      <c r="H29" s="788">
        <v>2236441.36</v>
      </c>
      <c r="I29" s="51"/>
      <c r="J29" s="33"/>
      <c r="K29" s="33"/>
      <c r="L29" s="255" t="s">
        <v>174</v>
      </c>
      <c r="M29" s="255"/>
      <c r="N29" s="255"/>
      <c r="O29" s="254">
        <f>SUM(O30:O31)</f>
        <v>0</v>
      </c>
      <c r="P29" s="254">
        <f>SUM(P30:P31)</f>
        <v>0</v>
      </c>
      <c r="Q29" s="48"/>
    </row>
    <row r="30" spans="1:17" ht="15" customHeight="1">
      <c r="A30" s="123"/>
      <c r="B30" s="51"/>
      <c r="C30" s="256"/>
      <c r="D30" s="886" t="s">
        <v>87</v>
      </c>
      <c r="E30" s="886"/>
      <c r="F30" s="886"/>
      <c r="G30" s="788">
        <v>410666.41</v>
      </c>
      <c r="H30" s="788">
        <v>6618318.95</v>
      </c>
      <c r="I30" s="51"/>
      <c r="J30" s="51"/>
      <c r="K30" s="256"/>
      <c r="L30" s="255" t="s">
        <v>175</v>
      </c>
      <c r="M30" s="255"/>
      <c r="N30" s="255"/>
      <c r="O30" s="254">
        <v>0</v>
      </c>
      <c r="P30" s="254">
        <v>0</v>
      </c>
      <c r="Q30" s="48"/>
    </row>
    <row r="31" spans="1:17" ht="15" customHeight="1">
      <c r="A31" s="123"/>
      <c r="B31" s="51"/>
      <c r="C31" s="124"/>
      <c r="D31" s="51"/>
      <c r="E31" s="124"/>
      <c r="F31" s="124"/>
      <c r="G31" s="252"/>
      <c r="H31" s="252"/>
      <c r="I31" s="51"/>
      <c r="J31" s="51"/>
      <c r="K31" s="256"/>
      <c r="L31" s="255" t="s">
        <v>177</v>
      </c>
      <c r="M31" s="255"/>
      <c r="N31" s="255"/>
      <c r="O31" s="254">
        <v>0</v>
      </c>
      <c r="P31" s="254">
        <v>0</v>
      </c>
      <c r="Q31" s="48"/>
    </row>
    <row r="32" spans="1:17" ht="15" customHeight="1">
      <c r="A32" s="123"/>
      <c r="B32" s="51"/>
      <c r="C32" s="256"/>
      <c r="D32" s="886" t="s">
        <v>91</v>
      </c>
      <c r="E32" s="886"/>
      <c r="F32" s="886"/>
      <c r="G32" s="254">
        <v>0</v>
      </c>
      <c r="H32" s="254">
        <v>0</v>
      </c>
      <c r="I32" s="51"/>
      <c r="J32" s="51"/>
      <c r="K32" s="256"/>
      <c r="L32" s="883" t="s">
        <v>295</v>
      </c>
      <c r="M32" s="883"/>
      <c r="N32" s="883"/>
      <c r="O32" s="788">
        <v>0</v>
      </c>
      <c r="P32" s="788">
        <v>0</v>
      </c>
      <c r="Q32" s="48"/>
    </row>
    <row r="33" spans="1:17" ht="15" customHeight="1">
      <c r="A33" s="123"/>
      <c r="B33" s="51"/>
      <c r="C33" s="256"/>
      <c r="D33" s="886" t="s">
        <v>176</v>
      </c>
      <c r="E33" s="886"/>
      <c r="F33" s="886"/>
      <c r="G33" s="254">
        <v>0</v>
      </c>
      <c r="H33" s="254">
        <v>0</v>
      </c>
      <c r="I33" s="51"/>
      <c r="J33" s="51"/>
      <c r="K33" s="251"/>
      <c r="O33" s="789"/>
      <c r="P33" s="789"/>
      <c r="Q33" s="48"/>
    </row>
    <row r="34" spans="1:17" ht="15" customHeight="1">
      <c r="A34" s="123"/>
      <c r="B34" s="51"/>
      <c r="C34" s="256"/>
      <c r="D34" s="886" t="s">
        <v>178</v>
      </c>
      <c r="E34" s="886"/>
      <c r="F34" s="886"/>
      <c r="G34" s="254">
        <v>0</v>
      </c>
      <c r="H34" s="254">
        <v>0</v>
      </c>
      <c r="I34" s="51"/>
      <c r="J34" s="51"/>
      <c r="K34" s="256" t="s">
        <v>66</v>
      </c>
      <c r="L34" s="256"/>
      <c r="M34" s="256"/>
      <c r="N34" s="256"/>
      <c r="O34" s="253">
        <f>O35+O38</f>
        <v>31258185.41</v>
      </c>
      <c r="P34" s="253">
        <f>P35+P38</f>
        <v>3994260.42</v>
      </c>
      <c r="Q34" s="48"/>
    </row>
    <row r="35" spans="1:17" ht="15" customHeight="1">
      <c r="A35" s="123"/>
      <c r="B35" s="51"/>
      <c r="C35" s="256"/>
      <c r="D35" s="886" t="s">
        <v>96</v>
      </c>
      <c r="E35" s="886"/>
      <c r="F35" s="886"/>
      <c r="G35" s="788">
        <v>109139.48</v>
      </c>
      <c r="H35" s="788">
        <v>232250</v>
      </c>
      <c r="I35" s="51"/>
      <c r="J35" s="51"/>
      <c r="K35" s="33"/>
      <c r="L35" s="255" t="s">
        <v>179</v>
      </c>
      <c r="M35" s="255"/>
      <c r="N35" s="255"/>
      <c r="O35" s="254">
        <f>SUM(O36:O37)</f>
        <v>0</v>
      </c>
      <c r="P35" s="254">
        <f>SUM(P36:P37)</f>
        <v>0</v>
      </c>
      <c r="Q35" s="48"/>
    </row>
    <row r="36" spans="1:17" ht="15" customHeight="1">
      <c r="A36" s="123"/>
      <c r="B36" s="51"/>
      <c r="C36" s="256"/>
      <c r="D36" s="886" t="s">
        <v>98</v>
      </c>
      <c r="E36" s="886"/>
      <c r="F36" s="886"/>
      <c r="G36" s="254">
        <v>0</v>
      </c>
      <c r="H36" s="254">
        <v>0</v>
      </c>
      <c r="I36" s="51"/>
      <c r="J36" s="51"/>
      <c r="K36" s="256"/>
      <c r="L36" s="255" t="s">
        <v>175</v>
      </c>
      <c r="M36" s="255"/>
      <c r="N36" s="255"/>
      <c r="O36" s="254">
        <v>0</v>
      </c>
      <c r="P36" s="254">
        <v>0</v>
      </c>
      <c r="Q36" s="48"/>
    </row>
    <row r="37" spans="1:17" ht="15" customHeight="1">
      <c r="A37" s="123"/>
      <c r="B37" s="51"/>
      <c r="C37" s="256"/>
      <c r="D37" s="886" t="s">
        <v>100</v>
      </c>
      <c r="E37" s="886"/>
      <c r="F37" s="886"/>
      <c r="G37" s="254">
        <v>0</v>
      </c>
      <c r="H37" s="254">
        <v>0</v>
      </c>
      <c r="I37" s="51"/>
      <c r="J37" s="33"/>
      <c r="K37" s="256"/>
      <c r="L37" s="255" t="s">
        <v>177</v>
      </c>
      <c r="M37" s="255"/>
      <c r="N37" s="255"/>
      <c r="O37" s="254">
        <v>0</v>
      </c>
      <c r="P37" s="254">
        <v>0</v>
      </c>
      <c r="Q37" s="48"/>
    </row>
    <row r="38" spans="1:17" ht="15" customHeight="1">
      <c r="A38" s="123"/>
      <c r="B38" s="51"/>
      <c r="C38" s="256"/>
      <c r="D38" s="886" t="s">
        <v>101</v>
      </c>
      <c r="E38" s="886"/>
      <c r="F38" s="886"/>
      <c r="G38" s="254">
        <v>0</v>
      </c>
      <c r="H38" s="254">
        <v>0</v>
      </c>
      <c r="I38" s="51"/>
      <c r="J38" s="51"/>
      <c r="K38" s="256"/>
      <c r="L38" s="883" t="s">
        <v>296</v>
      </c>
      <c r="M38" s="883"/>
      <c r="N38" s="883"/>
      <c r="O38" s="788">
        <v>31258185.41</v>
      </c>
      <c r="P38" s="788">
        <v>3994260.42</v>
      </c>
      <c r="Q38" s="48"/>
    </row>
    <row r="39" spans="1:17" ht="15" customHeight="1">
      <c r="A39" s="123"/>
      <c r="B39" s="51"/>
      <c r="C39" s="256"/>
      <c r="D39" s="886" t="s">
        <v>102</v>
      </c>
      <c r="E39" s="886"/>
      <c r="F39" s="886"/>
      <c r="G39" s="254">
        <v>0</v>
      </c>
      <c r="H39" s="254">
        <v>0</v>
      </c>
      <c r="I39" s="51"/>
      <c r="J39" s="51"/>
      <c r="K39" s="251"/>
      <c r="O39" s="789"/>
      <c r="P39" s="789"/>
      <c r="Q39" s="48"/>
    </row>
    <row r="40" spans="1:17" ht="15" customHeight="1">
      <c r="A40" s="123"/>
      <c r="B40" s="51"/>
      <c r="C40" s="256"/>
      <c r="D40" s="886" t="s">
        <v>104</v>
      </c>
      <c r="E40" s="886"/>
      <c r="F40" s="886"/>
      <c r="G40" s="254">
        <v>0</v>
      </c>
      <c r="H40" s="254">
        <v>0</v>
      </c>
      <c r="I40" s="51"/>
      <c r="J40" s="51"/>
      <c r="K40" s="885" t="s">
        <v>181</v>
      </c>
      <c r="L40" s="885"/>
      <c r="M40" s="885"/>
      <c r="N40" s="885"/>
      <c r="O40" s="253">
        <v>13235786.2</v>
      </c>
      <c r="P40" s="253">
        <v>1605005.74</v>
      </c>
      <c r="Q40" s="48"/>
    </row>
    <row r="41" spans="1:17" ht="15" customHeight="1">
      <c r="A41" s="123"/>
      <c r="B41" s="51"/>
      <c r="C41" s="124"/>
      <c r="D41" s="51"/>
      <c r="E41" s="124"/>
      <c r="F41" s="124"/>
      <c r="G41" s="252"/>
      <c r="H41" s="252"/>
      <c r="I41" s="51"/>
      <c r="J41" s="51"/>
      <c r="O41" s="789"/>
      <c r="P41" s="789"/>
      <c r="Q41" s="48"/>
    </row>
    <row r="42" spans="1:17" ht="15" customHeight="1">
      <c r="A42" s="123"/>
      <c r="B42" s="51"/>
      <c r="C42" s="256"/>
      <c r="D42" s="886" t="s">
        <v>180</v>
      </c>
      <c r="E42" s="886"/>
      <c r="F42" s="886"/>
      <c r="G42" s="254">
        <v>0</v>
      </c>
      <c r="H42" s="254">
        <v>0</v>
      </c>
      <c r="I42" s="51"/>
      <c r="J42" s="51"/>
      <c r="O42" s="789"/>
      <c r="P42" s="789"/>
      <c r="Q42" s="48"/>
    </row>
    <row r="43" spans="1:17" ht="25.5" customHeight="1">
      <c r="A43" s="123"/>
      <c r="B43" s="51"/>
      <c r="C43" s="256"/>
      <c r="D43" s="886" t="s">
        <v>136</v>
      </c>
      <c r="E43" s="886"/>
      <c r="F43" s="886"/>
      <c r="G43" s="254">
        <v>0</v>
      </c>
      <c r="H43" s="254">
        <v>0</v>
      </c>
      <c r="I43" s="51"/>
      <c r="J43" s="889" t="s">
        <v>183</v>
      </c>
      <c r="K43" s="889"/>
      <c r="L43" s="889"/>
      <c r="M43" s="889"/>
      <c r="N43" s="889"/>
      <c r="O43" s="257">
        <v>-1295919.1</v>
      </c>
      <c r="P43" s="257">
        <v>25388461.8</v>
      </c>
      <c r="Q43" s="48"/>
    </row>
    <row r="44" spans="1:17" ht="15" customHeight="1">
      <c r="A44" s="123"/>
      <c r="B44" s="51"/>
      <c r="C44" s="256"/>
      <c r="D44" s="886" t="s">
        <v>111</v>
      </c>
      <c r="E44" s="886"/>
      <c r="F44" s="886"/>
      <c r="G44" s="254">
        <v>0</v>
      </c>
      <c r="H44" s="254">
        <v>0</v>
      </c>
      <c r="I44" s="51"/>
      <c r="O44" s="789"/>
      <c r="P44" s="789"/>
      <c r="Q44" s="48"/>
    </row>
    <row r="45" spans="1:17" ht="15" customHeight="1">
      <c r="A45" s="123"/>
      <c r="B45" s="51"/>
      <c r="C45" s="251"/>
      <c r="D45" s="251"/>
      <c r="E45" s="251"/>
      <c r="F45" s="251"/>
      <c r="G45" s="252"/>
      <c r="H45" s="252"/>
      <c r="I45" s="51"/>
      <c r="O45" s="789"/>
      <c r="P45" s="789"/>
      <c r="Q45" s="48"/>
    </row>
    <row r="46" spans="1:17" ht="15" customHeight="1">
      <c r="A46" s="123"/>
      <c r="B46" s="51"/>
      <c r="C46" s="256"/>
      <c r="D46" s="886" t="s">
        <v>195</v>
      </c>
      <c r="E46" s="886"/>
      <c r="F46" s="886"/>
      <c r="G46" s="254">
        <v>0</v>
      </c>
      <c r="H46" s="254">
        <v>0</v>
      </c>
      <c r="I46" s="51"/>
      <c r="O46" s="789"/>
      <c r="P46" s="789"/>
      <c r="Q46" s="48"/>
    </row>
    <row r="47" spans="1:17" ht="12.75">
      <c r="A47" s="123"/>
      <c r="B47" s="51"/>
      <c r="C47" s="124"/>
      <c r="D47" s="51"/>
      <c r="E47" s="124"/>
      <c r="F47" s="124"/>
      <c r="G47" s="252"/>
      <c r="H47" s="252"/>
      <c r="I47" s="51"/>
      <c r="J47" s="889" t="s">
        <v>187</v>
      </c>
      <c r="K47" s="889"/>
      <c r="L47" s="889"/>
      <c r="M47" s="889"/>
      <c r="N47" s="889"/>
      <c r="O47" s="257">
        <v>15426523.51</v>
      </c>
      <c r="P47" s="257">
        <v>40814985.31</v>
      </c>
      <c r="Q47" s="48"/>
    </row>
    <row r="48" spans="1:17" s="261" customFormat="1" ht="12.75">
      <c r="A48" s="258"/>
      <c r="B48" s="259"/>
      <c r="C48" s="885" t="s">
        <v>182</v>
      </c>
      <c r="D48" s="885"/>
      <c r="E48" s="885"/>
      <c r="F48" s="885"/>
      <c r="G48" s="257">
        <f>-(-G14+G27)</f>
        <v>1101777.1799999988</v>
      </c>
      <c r="H48" s="257">
        <f>H14-H27</f>
        <v>-1873429.6799999997</v>
      </c>
      <c r="I48" s="259"/>
      <c r="J48" s="889" t="s">
        <v>188</v>
      </c>
      <c r="K48" s="889"/>
      <c r="L48" s="889"/>
      <c r="M48" s="889"/>
      <c r="N48" s="889"/>
      <c r="O48" s="257">
        <v>14130604.41</v>
      </c>
      <c r="P48" s="257">
        <v>15426523.51</v>
      </c>
      <c r="Q48" s="260"/>
    </row>
    <row r="49" spans="1:17" s="261" customFormat="1" ht="12.75">
      <c r="A49" s="258"/>
      <c r="B49" s="259"/>
      <c r="C49" s="256"/>
      <c r="D49" s="256"/>
      <c r="E49" s="256"/>
      <c r="F49" s="256"/>
      <c r="G49" s="257"/>
      <c r="H49" s="257"/>
      <c r="I49" s="259"/>
      <c r="O49" s="790"/>
      <c r="P49" s="791"/>
      <c r="Q49" s="260"/>
    </row>
    <row r="50" spans="1:17" ht="14.25" customHeight="1">
      <c r="A50" s="262"/>
      <c r="B50" s="116"/>
      <c r="C50" s="263"/>
      <c r="D50" s="263"/>
      <c r="E50" s="263"/>
      <c r="F50" s="263"/>
      <c r="G50" s="264"/>
      <c r="H50" s="264"/>
      <c r="I50" s="116"/>
      <c r="J50" s="73"/>
      <c r="K50" s="73"/>
      <c r="L50" s="73"/>
      <c r="M50" s="73"/>
      <c r="N50" s="73"/>
      <c r="O50" s="265"/>
      <c r="P50" s="73"/>
      <c r="Q50" s="75"/>
    </row>
    <row r="51" spans="1:17" ht="14.25" customHeight="1">
      <c r="A51" s="51"/>
      <c r="I51" s="51"/>
      <c r="J51" s="51"/>
      <c r="K51" s="251"/>
      <c r="L51" s="251"/>
      <c r="M51" s="251"/>
      <c r="N51" s="251"/>
      <c r="O51" s="252"/>
      <c r="P51" s="252"/>
      <c r="Q51" s="33"/>
    </row>
    <row r="52" spans="1:17" ht="6" customHeight="1">
      <c r="A52" s="51"/>
      <c r="I52" s="51"/>
      <c r="J52" s="33"/>
      <c r="K52" s="33"/>
      <c r="L52" s="33"/>
      <c r="M52" s="33"/>
      <c r="N52" s="33"/>
      <c r="O52" s="33"/>
      <c r="P52" s="33"/>
      <c r="Q52" s="33"/>
    </row>
    <row r="53" spans="1:17" ht="15" customHeight="1">
      <c r="A53" s="33"/>
      <c r="B53" s="482" t="s">
        <v>76</v>
      </c>
      <c r="C53" s="60"/>
      <c r="D53" s="60"/>
      <c r="E53" s="60"/>
      <c r="F53" s="60"/>
      <c r="G53" s="60"/>
      <c r="H53" s="60"/>
      <c r="I53" s="60"/>
      <c r="J53" s="60"/>
      <c r="K53" s="33"/>
      <c r="L53" s="33"/>
      <c r="M53" s="33"/>
      <c r="N53" s="33"/>
      <c r="O53" s="266"/>
      <c r="P53" s="33"/>
      <c r="Q53" s="33"/>
    </row>
    <row r="54" spans="1:17" ht="22.5" customHeight="1">
      <c r="A54" s="33"/>
      <c r="B54" s="60"/>
      <c r="C54" s="81"/>
      <c r="D54" s="82"/>
      <c r="E54" s="82"/>
      <c r="F54" s="33"/>
      <c r="G54" s="83"/>
      <c r="H54" s="81"/>
      <c r="I54" s="82"/>
      <c r="J54" s="82"/>
      <c r="K54" s="33"/>
      <c r="L54" s="33"/>
      <c r="M54" s="33"/>
      <c r="N54" s="33"/>
      <c r="O54" s="266"/>
      <c r="P54" s="33"/>
      <c r="Q54" s="33"/>
    </row>
    <row r="55" spans="1:17" ht="29.25" customHeight="1">
      <c r="A55" s="33"/>
      <c r="B55" s="60"/>
      <c r="C55" s="81"/>
      <c r="D55" s="267"/>
      <c r="E55" s="267"/>
      <c r="F55" s="267"/>
      <c r="G55" s="267"/>
      <c r="H55" s="81"/>
      <c r="I55" s="82"/>
      <c r="J55" s="82"/>
      <c r="K55" s="33"/>
      <c r="L55" s="890"/>
      <c r="M55" s="890"/>
      <c r="N55" s="890"/>
      <c r="O55" s="890"/>
      <c r="P55" s="33"/>
      <c r="Q55" s="33"/>
    </row>
    <row r="56" spans="1:17" ht="13.5" customHeight="1">
      <c r="A56" s="33"/>
      <c r="B56" s="85"/>
      <c r="C56" s="33"/>
      <c r="D56" s="835"/>
      <c r="E56" s="835"/>
      <c r="F56" s="890"/>
      <c r="G56" s="890"/>
      <c r="H56" s="33"/>
      <c r="I56" s="86"/>
      <c r="J56" s="33"/>
      <c r="K56" s="36"/>
      <c r="L56" s="835"/>
      <c r="M56" s="835"/>
      <c r="N56" s="835"/>
      <c r="O56" s="835"/>
      <c r="P56" s="33"/>
      <c r="Q56" s="33"/>
    </row>
    <row r="57" spans="1:17" ht="13.5" customHeight="1">
      <c r="A57" s="33"/>
      <c r="B57" s="87"/>
      <c r="C57" s="33"/>
      <c r="D57" s="831"/>
      <c r="E57" s="831"/>
      <c r="F57" s="891"/>
      <c r="G57" s="891"/>
      <c r="H57" s="33"/>
      <c r="I57" s="86"/>
      <c r="J57" s="33"/>
      <c r="K57" s="33"/>
      <c r="L57" s="831"/>
      <c r="M57" s="831"/>
      <c r="N57" s="831"/>
      <c r="O57" s="831"/>
      <c r="P57" s="33"/>
      <c r="Q57" s="33"/>
    </row>
  </sheetData>
  <sheetProtection formatCells="0" selectLockedCells="1"/>
  <mergeCells count="63"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D56:E56"/>
    <mergeCell ref="F56:G56"/>
    <mergeCell ref="D57:E57"/>
    <mergeCell ref="F57:G57"/>
    <mergeCell ref="L56:M56"/>
    <mergeCell ref="N56:O56"/>
    <mergeCell ref="L57:M57"/>
    <mergeCell ref="N57:O57"/>
    <mergeCell ref="D46:F46"/>
    <mergeCell ref="C48:F48"/>
    <mergeCell ref="J43:N43"/>
    <mergeCell ref="J47:N47"/>
    <mergeCell ref="J48:N48"/>
    <mergeCell ref="L55:O55"/>
    <mergeCell ref="D43:F43"/>
    <mergeCell ref="D42:F42"/>
    <mergeCell ref="D32:F32"/>
    <mergeCell ref="D33:F33"/>
    <mergeCell ref="D34:F34"/>
    <mergeCell ref="D44:F44"/>
    <mergeCell ref="D18:F18"/>
    <mergeCell ref="D20:F20"/>
    <mergeCell ref="D19:F19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2:F22"/>
    <mergeCell ref="L16:N16"/>
    <mergeCell ref="D16:F16"/>
    <mergeCell ref="E1:O1"/>
    <mergeCell ref="B6:D6"/>
    <mergeCell ref="H6:N6"/>
    <mergeCell ref="A3:P3"/>
    <mergeCell ref="A2:Q2"/>
    <mergeCell ref="A4:Q4"/>
    <mergeCell ref="L17:N17"/>
    <mergeCell ref="B9:E9"/>
    <mergeCell ref="J9:M9"/>
    <mergeCell ref="B12:F12"/>
    <mergeCell ref="J12:N12"/>
    <mergeCell ref="C14:F14"/>
    <mergeCell ref="K14:N14"/>
    <mergeCell ref="D15:F15"/>
    <mergeCell ref="D17:F17"/>
    <mergeCell ref="L15:N15"/>
  </mergeCells>
  <printOptions horizontalCentered="1"/>
  <pageMargins left="0.3937007874015748" right="0.5511811023622047" top="0" bottom="0" header="0" footer="0"/>
  <pageSetup fitToHeight="0" fitToWidth="1" horizontalDpi="600" verticalDpi="600" orientation="landscape" scale="58" r:id="rId2"/>
  <headerFooter>
    <oddFooter>&amp;CPágina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898" t="s">
        <v>1</v>
      </c>
      <c r="B2" s="898"/>
      <c r="C2" s="898"/>
      <c r="D2" s="898"/>
      <c r="E2" s="13" t="e">
        <f>ESF!#REF!</f>
        <v>#REF!</v>
      </c>
    </row>
    <row r="3" spans="1:5" ht="15">
      <c r="A3" s="898" t="s">
        <v>3</v>
      </c>
      <c r="B3" s="898"/>
      <c r="C3" s="898"/>
      <c r="D3" s="898"/>
      <c r="E3" s="13">
        <f>ESF!C5</f>
        <v>0</v>
      </c>
    </row>
    <row r="4" spans="1:5" ht="15">
      <c r="A4" s="898" t="s">
        <v>2</v>
      </c>
      <c r="B4" s="898"/>
      <c r="C4" s="898"/>
      <c r="D4" s="898"/>
      <c r="E4" s="14"/>
    </row>
    <row r="5" spans="1:5" ht="15">
      <c r="A5" s="898" t="s">
        <v>71</v>
      </c>
      <c r="B5" s="898"/>
      <c r="C5" s="898"/>
      <c r="D5" s="898"/>
      <c r="E5" t="s">
        <v>69</v>
      </c>
    </row>
    <row r="6" spans="1:5" ht="15">
      <c r="A6" s="6"/>
      <c r="B6" s="6"/>
      <c r="C6" s="902" t="s">
        <v>4</v>
      </c>
      <c r="D6" s="902"/>
      <c r="E6" s="1">
        <v>2013</v>
      </c>
    </row>
    <row r="7" spans="1:5" ht="15">
      <c r="A7" s="893" t="s">
        <v>67</v>
      </c>
      <c r="B7" s="894" t="s">
        <v>7</v>
      </c>
      <c r="C7" s="892" t="s">
        <v>9</v>
      </c>
      <c r="D7" s="892"/>
      <c r="E7" s="8">
        <f>ESF!D16</f>
        <v>14130604.41</v>
      </c>
    </row>
    <row r="8" spans="1:5" ht="15">
      <c r="A8" s="893"/>
      <c r="B8" s="894"/>
      <c r="C8" s="892" t="s">
        <v>11</v>
      </c>
      <c r="D8" s="892"/>
      <c r="E8" s="8">
        <f>ESF!D17</f>
        <v>21332.29</v>
      </c>
    </row>
    <row r="9" spans="1:5" ht="15">
      <c r="A9" s="893"/>
      <c r="B9" s="894"/>
      <c r="C9" s="892" t="s">
        <v>13</v>
      </c>
      <c r="D9" s="892"/>
      <c r="E9" s="8">
        <f>ESF!D18</f>
        <v>21154800.95</v>
      </c>
    </row>
    <row r="10" spans="1:5" ht="15">
      <c r="A10" s="893"/>
      <c r="B10" s="894"/>
      <c r="C10" s="892" t="s">
        <v>15</v>
      </c>
      <c r="D10" s="892"/>
      <c r="E10" s="8">
        <f>ESF!D19</f>
        <v>0</v>
      </c>
    </row>
    <row r="11" spans="1:5" ht="15">
      <c r="A11" s="893"/>
      <c r="B11" s="894"/>
      <c r="C11" s="892" t="s">
        <v>17</v>
      </c>
      <c r="D11" s="892"/>
      <c r="E11" s="8">
        <f>ESF!D20</f>
        <v>0</v>
      </c>
    </row>
    <row r="12" spans="1:5" ht="15">
      <c r="A12" s="893"/>
      <c r="B12" s="894"/>
      <c r="C12" s="892" t="s">
        <v>19</v>
      </c>
      <c r="D12" s="892"/>
      <c r="E12" s="8">
        <f>ESF!D21</f>
        <v>0</v>
      </c>
    </row>
    <row r="13" spans="1:5" ht="15">
      <c r="A13" s="893"/>
      <c r="B13" s="894"/>
      <c r="C13" s="892" t="s">
        <v>21</v>
      </c>
      <c r="D13" s="892"/>
      <c r="E13" s="8">
        <f>ESF!D22</f>
        <v>0</v>
      </c>
    </row>
    <row r="14" spans="1:5" ht="15.75" thickBot="1">
      <c r="A14" s="893"/>
      <c r="B14" s="4"/>
      <c r="C14" s="895" t="s">
        <v>24</v>
      </c>
      <c r="D14" s="895"/>
      <c r="E14" s="9">
        <f>ESF!D24</f>
        <v>35306737.65</v>
      </c>
    </row>
    <row r="15" spans="1:5" ht="15">
      <c r="A15" s="893"/>
      <c r="B15" s="894" t="s">
        <v>26</v>
      </c>
      <c r="C15" s="892" t="s">
        <v>28</v>
      </c>
      <c r="D15" s="892"/>
      <c r="E15" s="8">
        <f>ESF!D29</f>
        <v>0</v>
      </c>
    </row>
    <row r="16" spans="1:5" ht="15">
      <c r="A16" s="893"/>
      <c r="B16" s="894"/>
      <c r="C16" s="892" t="s">
        <v>30</v>
      </c>
      <c r="D16" s="892"/>
      <c r="E16" s="8">
        <f>ESF!D30</f>
        <v>0</v>
      </c>
    </row>
    <row r="17" spans="1:5" ht="15">
      <c r="A17" s="893"/>
      <c r="B17" s="894"/>
      <c r="C17" s="892" t="s">
        <v>32</v>
      </c>
      <c r="D17" s="892"/>
      <c r="E17" s="8">
        <f>ESF!D31</f>
        <v>48560476.65</v>
      </c>
    </row>
    <row r="18" spans="1:5" ht="15">
      <c r="A18" s="893"/>
      <c r="B18" s="894"/>
      <c r="C18" s="892" t="s">
        <v>34</v>
      </c>
      <c r="D18" s="892"/>
      <c r="E18" s="8">
        <f>ESF!D32</f>
        <v>8072113.79</v>
      </c>
    </row>
    <row r="19" spans="1:5" ht="15">
      <c r="A19" s="893"/>
      <c r="B19" s="894"/>
      <c r="C19" s="892" t="s">
        <v>36</v>
      </c>
      <c r="D19" s="892"/>
      <c r="E19" s="8">
        <f>ESF!D33</f>
        <v>0</v>
      </c>
    </row>
    <row r="20" spans="1:5" ht="15">
      <c r="A20" s="893"/>
      <c r="B20" s="894"/>
      <c r="C20" s="892" t="s">
        <v>38</v>
      </c>
      <c r="D20" s="892"/>
      <c r="E20" s="8">
        <f>ESF!D34</f>
        <v>1475878.18</v>
      </c>
    </row>
    <row r="21" spans="1:5" ht="15">
      <c r="A21" s="893"/>
      <c r="B21" s="894"/>
      <c r="C21" s="892" t="s">
        <v>40</v>
      </c>
      <c r="D21" s="892"/>
      <c r="E21" s="8">
        <f>ESF!D35</f>
        <v>0.04</v>
      </c>
    </row>
    <row r="22" spans="1:5" ht="15">
      <c r="A22" s="893"/>
      <c r="B22" s="894"/>
      <c r="C22" s="892" t="s">
        <v>41</v>
      </c>
      <c r="D22" s="892"/>
      <c r="E22" s="8">
        <f>ESF!D36</f>
        <v>0</v>
      </c>
    </row>
    <row r="23" spans="1:5" ht="15">
      <c r="A23" s="893"/>
      <c r="B23" s="894"/>
      <c r="C23" s="892" t="s">
        <v>43</v>
      </c>
      <c r="D23" s="892"/>
      <c r="E23" s="8">
        <f>ESF!D37</f>
        <v>0</v>
      </c>
    </row>
    <row r="24" spans="1:5" ht="15.75" thickBot="1">
      <c r="A24" s="893"/>
      <c r="B24" s="4"/>
      <c r="C24" s="895" t="s">
        <v>45</v>
      </c>
      <c r="D24" s="895"/>
      <c r="E24" s="9">
        <f>ESF!D39</f>
        <v>55156712.3</v>
      </c>
    </row>
    <row r="25" spans="1:5" ht="15.75" thickBot="1">
      <c r="A25" s="893"/>
      <c r="B25" s="2"/>
      <c r="C25" s="895" t="s">
        <v>47</v>
      </c>
      <c r="D25" s="895"/>
      <c r="E25" s="9">
        <f>ESF!D41</f>
        <v>90463449.94999999</v>
      </c>
    </row>
    <row r="26" spans="1:5" ht="15">
      <c r="A26" s="893" t="s">
        <v>68</v>
      </c>
      <c r="B26" s="894" t="s">
        <v>8</v>
      </c>
      <c r="C26" s="892" t="s">
        <v>10</v>
      </c>
      <c r="D26" s="892"/>
      <c r="E26" s="8">
        <f>ESF!I16</f>
        <v>325895.68</v>
      </c>
    </row>
    <row r="27" spans="1:5" ht="15">
      <c r="A27" s="893"/>
      <c r="B27" s="894"/>
      <c r="C27" s="892" t="s">
        <v>12</v>
      </c>
      <c r="D27" s="892"/>
      <c r="E27" s="8">
        <f>ESF!I17</f>
        <v>0</v>
      </c>
    </row>
    <row r="28" spans="1:5" ht="15">
      <c r="A28" s="893"/>
      <c r="B28" s="894"/>
      <c r="C28" s="892" t="s">
        <v>14</v>
      </c>
      <c r="D28" s="892"/>
      <c r="E28" s="8">
        <f>ESF!I18</f>
        <v>0</v>
      </c>
    </row>
    <row r="29" spans="1:5" ht="15">
      <c r="A29" s="893"/>
      <c r="B29" s="894"/>
      <c r="C29" s="892" t="s">
        <v>16</v>
      </c>
      <c r="D29" s="892"/>
      <c r="E29" s="8">
        <f>ESF!I19</f>
        <v>0</v>
      </c>
    </row>
    <row r="30" spans="1:5" ht="15">
      <c r="A30" s="893"/>
      <c r="B30" s="894"/>
      <c r="C30" s="892" t="s">
        <v>18</v>
      </c>
      <c r="D30" s="892"/>
      <c r="E30" s="8">
        <f>ESF!I20</f>
        <v>0</v>
      </c>
    </row>
    <row r="31" spans="1:5" ht="15">
      <c r="A31" s="893"/>
      <c r="B31" s="894"/>
      <c r="C31" s="892" t="s">
        <v>20</v>
      </c>
      <c r="D31" s="892"/>
      <c r="E31" s="8">
        <f>ESF!I21</f>
        <v>0</v>
      </c>
    </row>
    <row r="32" spans="1:5" ht="15">
      <c r="A32" s="893"/>
      <c r="B32" s="894"/>
      <c r="C32" s="892" t="s">
        <v>22</v>
      </c>
      <c r="D32" s="892"/>
      <c r="E32" s="8">
        <f>ESF!I22</f>
        <v>0</v>
      </c>
    </row>
    <row r="33" spans="1:5" ht="15">
      <c r="A33" s="893"/>
      <c r="B33" s="894"/>
      <c r="C33" s="892" t="s">
        <v>23</v>
      </c>
      <c r="D33" s="892"/>
      <c r="E33" s="8">
        <f>ESF!I23</f>
        <v>0.02</v>
      </c>
    </row>
    <row r="34" spans="1:5" ht="15.75" thickBot="1">
      <c r="A34" s="893"/>
      <c r="B34" s="4"/>
      <c r="C34" s="895" t="s">
        <v>25</v>
      </c>
      <c r="D34" s="895"/>
      <c r="E34" s="9">
        <f>ESF!I25</f>
        <v>325895.7</v>
      </c>
    </row>
    <row r="35" spans="1:5" ht="15">
      <c r="A35" s="893"/>
      <c r="B35" s="894" t="s">
        <v>27</v>
      </c>
      <c r="C35" s="892" t="s">
        <v>29</v>
      </c>
      <c r="D35" s="892"/>
      <c r="E35" s="8">
        <f>ESF!I29</f>
        <v>0</v>
      </c>
    </row>
    <row r="36" spans="1:5" ht="15">
      <c r="A36" s="893"/>
      <c r="B36" s="894"/>
      <c r="C36" s="892" t="s">
        <v>31</v>
      </c>
      <c r="D36" s="892"/>
      <c r="E36" s="8">
        <f>ESF!I30</f>
        <v>0</v>
      </c>
    </row>
    <row r="37" spans="1:5" ht="15">
      <c r="A37" s="893"/>
      <c r="B37" s="894"/>
      <c r="C37" s="892" t="s">
        <v>33</v>
      </c>
      <c r="D37" s="892"/>
      <c r="E37" s="8">
        <f>ESF!I31</f>
        <v>0</v>
      </c>
    </row>
    <row r="38" spans="1:5" ht="15">
      <c r="A38" s="893"/>
      <c r="B38" s="894"/>
      <c r="C38" s="892" t="s">
        <v>35</v>
      </c>
      <c r="D38" s="892"/>
      <c r="E38" s="8">
        <f>ESF!I32</f>
        <v>0</v>
      </c>
    </row>
    <row r="39" spans="1:5" ht="15">
      <c r="A39" s="893"/>
      <c r="B39" s="894"/>
      <c r="C39" s="892" t="s">
        <v>37</v>
      </c>
      <c r="D39" s="892"/>
      <c r="E39" s="8">
        <f>ESF!I33</f>
        <v>0</v>
      </c>
    </row>
    <row r="40" spans="1:5" ht="15">
      <c r="A40" s="893"/>
      <c r="B40" s="894"/>
      <c r="C40" s="892" t="s">
        <v>39</v>
      </c>
      <c r="D40" s="892"/>
      <c r="E40" s="8">
        <f>ESF!I34</f>
        <v>0</v>
      </c>
    </row>
    <row r="41" spans="1:5" ht="15.75" thickBot="1">
      <c r="A41" s="893"/>
      <c r="B41" s="2"/>
      <c r="C41" s="895" t="s">
        <v>42</v>
      </c>
      <c r="D41" s="895"/>
      <c r="E41" s="9">
        <f>ESF!I36</f>
        <v>0</v>
      </c>
    </row>
    <row r="42" spans="1:5" ht="15.75" thickBot="1">
      <c r="A42" s="893"/>
      <c r="B42" s="2"/>
      <c r="C42" s="895" t="s">
        <v>44</v>
      </c>
      <c r="D42" s="895"/>
      <c r="E42" s="9">
        <f>ESF!I38</f>
        <v>325895.7</v>
      </c>
    </row>
    <row r="43" spans="1:5" ht="15">
      <c r="A43" s="3"/>
      <c r="B43" s="894" t="s">
        <v>46</v>
      </c>
      <c r="C43" s="896" t="s">
        <v>48</v>
      </c>
      <c r="D43" s="896"/>
      <c r="E43" s="10">
        <f>ESF!I42</f>
        <v>90927976.39</v>
      </c>
    </row>
    <row r="44" spans="1:5" ht="15">
      <c r="A44" s="3"/>
      <c r="B44" s="894"/>
      <c r="C44" s="892" t="s">
        <v>49</v>
      </c>
      <c r="D44" s="892"/>
      <c r="E44" s="8">
        <f>ESF!I44</f>
        <v>90927976.39</v>
      </c>
    </row>
    <row r="45" spans="1:5" ht="15">
      <c r="A45" s="3"/>
      <c r="B45" s="894"/>
      <c r="C45" s="892" t="s">
        <v>50</v>
      </c>
      <c r="D45" s="892"/>
      <c r="E45" s="8">
        <f>ESF!I45</f>
        <v>0</v>
      </c>
    </row>
    <row r="46" spans="1:5" ht="15">
      <c r="A46" s="3"/>
      <c r="B46" s="894"/>
      <c r="C46" s="892" t="s">
        <v>51</v>
      </c>
      <c r="D46" s="892"/>
      <c r="E46" s="8">
        <f>ESF!I46</f>
        <v>0</v>
      </c>
    </row>
    <row r="47" spans="1:5" ht="15">
      <c r="A47" s="3"/>
      <c r="B47" s="894"/>
      <c r="C47" s="896" t="s">
        <v>52</v>
      </c>
      <c r="D47" s="896"/>
      <c r="E47" s="10">
        <f>ESF!I48</f>
        <v>-790422.1200000001</v>
      </c>
    </row>
    <row r="48" spans="1:5" ht="15">
      <c r="A48" s="3"/>
      <c r="B48" s="894"/>
      <c r="C48" s="892" t="s">
        <v>53</v>
      </c>
      <c r="D48" s="892"/>
      <c r="E48" s="8">
        <f>ESF!I50</f>
        <v>1101777.18</v>
      </c>
    </row>
    <row r="49" spans="1:5" ht="15">
      <c r="A49" s="3"/>
      <c r="B49" s="894"/>
      <c r="C49" s="892" t="s">
        <v>54</v>
      </c>
      <c r="D49" s="892"/>
      <c r="E49" s="8">
        <f>ESF!I51</f>
        <v>-1892199.3</v>
      </c>
    </row>
    <row r="50" spans="1:5" ht="15">
      <c r="A50" s="3"/>
      <c r="B50" s="894"/>
      <c r="C50" s="892" t="s">
        <v>55</v>
      </c>
      <c r="D50" s="892"/>
      <c r="E50" s="8">
        <f>ESF!I52</f>
        <v>0</v>
      </c>
    </row>
    <row r="51" spans="1:5" ht="15">
      <c r="A51" s="3"/>
      <c r="B51" s="894"/>
      <c r="C51" s="892" t="s">
        <v>56</v>
      </c>
      <c r="D51" s="892"/>
      <c r="E51" s="8">
        <f>ESF!I53</f>
        <v>0</v>
      </c>
    </row>
    <row r="52" spans="1:5" ht="15">
      <c r="A52" s="3"/>
      <c r="B52" s="894"/>
      <c r="C52" s="892" t="s">
        <v>57</v>
      </c>
      <c r="D52" s="892"/>
      <c r="E52" s="8">
        <f>ESF!I54</f>
        <v>0</v>
      </c>
    </row>
    <row r="53" spans="1:5" ht="15">
      <c r="A53" s="3"/>
      <c r="B53" s="894"/>
      <c r="C53" s="896" t="s">
        <v>58</v>
      </c>
      <c r="D53" s="896"/>
      <c r="E53" s="10">
        <f>ESF!I56</f>
        <v>0</v>
      </c>
    </row>
    <row r="54" spans="1:5" ht="15">
      <c r="A54" s="3"/>
      <c r="B54" s="894"/>
      <c r="C54" s="892" t="s">
        <v>59</v>
      </c>
      <c r="D54" s="892"/>
      <c r="E54" s="8">
        <f>ESF!I58</f>
        <v>0</v>
      </c>
    </row>
    <row r="55" spans="1:5" ht="15">
      <c r="A55" s="3"/>
      <c r="B55" s="894"/>
      <c r="C55" s="892" t="s">
        <v>60</v>
      </c>
      <c r="D55" s="892"/>
      <c r="E55" s="8">
        <f>ESF!I59</f>
        <v>0</v>
      </c>
    </row>
    <row r="56" spans="1:5" ht="15.75" thickBot="1">
      <c r="A56" s="3"/>
      <c r="B56" s="894"/>
      <c r="C56" s="895" t="s">
        <v>61</v>
      </c>
      <c r="D56" s="895"/>
      <c r="E56" s="9">
        <f>ESF!I61</f>
        <v>90137554.27</v>
      </c>
    </row>
    <row r="57" spans="1:5" ht="15.75" thickBot="1">
      <c r="A57" s="3"/>
      <c r="B57" s="2"/>
      <c r="C57" s="895" t="s">
        <v>62</v>
      </c>
      <c r="D57" s="895"/>
      <c r="E57" s="9">
        <f>ESF!I63</f>
        <v>90463449.97</v>
      </c>
    </row>
    <row r="58" spans="1:5" ht="15">
      <c r="A58" s="3"/>
      <c r="B58" s="2"/>
      <c r="C58" s="902" t="s">
        <v>4</v>
      </c>
      <c r="D58" s="902"/>
      <c r="E58" s="1">
        <v>2012</v>
      </c>
    </row>
    <row r="59" spans="1:5" ht="15">
      <c r="A59" s="893" t="s">
        <v>67</v>
      </c>
      <c r="B59" s="894" t="s">
        <v>7</v>
      </c>
      <c r="C59" s="892" t="s">
        <v>9</v>
      </c>
      <c r="D59" s="892"/>
      <c r="E59" s="8">
        <f>ESF!E16</f>
        <v>15426523.51</v>
      </c>
    </row>
    <row r="60" spans="1:5" ht="15">
      <c r="A60" s="893"/>
      <c r="B60" s="894"/>
      <c r="C60" s="892" t="s">
        <v>11</v>
      </c>
      <c r="D60" s="892"/>
      <c r="E60" s="8">
        <f>ESF!E17</f>
        <v>3530.66</v>
      </c>
    </row>
    <row r="61" spans="1:5" ht="15">
      <c r="A61" s="893"/>
      <c r="B61" s="894"/>
      <c r="C61" s="892" t="s">
        <v>13</v>
      </c>
      <c r="D61" s="892"/>
      <c r="E61" s="8">
        <f>ESF!E18</f>
        <v>7936816.38</v>
      </c>
    </row>
    <row r="62" spans="1:5" ht="15">
      <c r="A62" s="893"/>
      <c r="B62" s="894"/>
      <c r="C62" s="892" t="s">
        <v>15</v>
      </c>
      <c r="D62" s="892"/>
      <c r="E62" s="8">
        <f>ESF!E19</f>
        <v>0</v>
      </c>
    </row>
    <row r="63" spans="1:5" ht="15">
      <c r="A63" s="893"/>
      <c r="B63" s="894"/>
      <c r="C63" s="892" t="s">
        <v>17</v>
      </c>
      <c r="D63" s="892"/>
      <c r="E63" s="8">
        <f>ESF!E20</f>
        <v>0</v>
      </c>
    </row>
    <row r="64" spans="1:5" ht="15">
      <c r="A64" s="893"/>
      <c r="B64" s="894"/>
      <c r="C64" s="892" t="s">
        <v>19</v>
      </c>
      <c r="D64" s="892"/>
      <c r="E64" s="8">
        <f>ESF!E21</f>
        <v>0</v>
      </c>
    </row>
    <row r="65" spans="1:5" ht="15">
      <c r="A65" s="893"/>
      <c r="B65" s="894"/>
      <c r="C65" s="892" t="s">
        <v>21</v>
      </c>
      <c r="D65" s="892"/>
      <c r="E65" s="8">
        <f>ESF!E22</f>
        <v>0</v>
      </c>
    </row>
    <row r="66" spans="1:5" ht="15.75" thickBot="1">
      <c r="A66" s="893"/>
      <c r="B66" s="4"/>
      <c r="C66" s="895" t="s">
        <v>24</v>
      </c>
      <c r="D66" s="895"/>
      <c r="E66" s="9">
        <f>ESF!E24</f>
        <v>23366870.55</v>
      </c>
    </row>
    <row r="67" spans="1:5" ht="15">
      <c r="A67" s="893"/>
      <c r="B67" s="894" t="s">
        <v>26</v>
      </c>
      <c r="C67" s="892" t="s">
        <v>28</v>
      </c>
      <c r="D67" s="892"/>
      <c r="E67" s="8">
        <f>ESF!E29</f>
        <v>0</v>
      </c>
    </row>
    <row r="68" spans="1:5" ht="15">
      <c r="A68" s="893"/>
      <c r="B68" s="894"/>
      <c r="C68" s="892" t="s">
        <v>30</v>
      </c>
      <c r="D68" s="892"/>
      <c r="E68" s="8">
        <f>ESF!E30</f>
        <v>0</v>
      </c>
    </row>
    <row r="69" spans="1:5" ht="15">
      <c r="A69" s="893"/>
      <c r="B69" s="894"/>
      <c r="C69" s="892" t="s">
        <v>32</v>
      </c>
      <c r="D69" s="892"/>
      <c r="E69" s="8">
        <f>ESF!E31</f>
        <v>44611515.54</v>
      </c>
    </row>
    <row r="70" spans="1:5" ht="15">
      <c r="A70" s="893"/>
      <c r="B70" s="894"/>
      <c r="C70" s="892" t="s">
        <v>34</v>
      </c>
      <c r="D70" s="892"/>
      <c r="E70" s="8">
        <f>ESF!E32</f>
        <v>6874693.79</v>
      </c>
    </row>
    <row r="71" spans="1:5" ht="15">
      <c r="A71" s="893"/>
      <c r="B71" s="894"/>
      <c r="C71" s="892" t="s">
        <v>36</v>
      </c>
      <c r="D71" s="892"/>
      <c r="E71" s="8">
        <f>ESF!E33</f>
        <v>0</v>
      </c>
    </row>
    <row r="72" spans="1:5" ht="15">
      <c r="A72" s="893"/>
      <c r="B72" s="894"/>
      <c r="C72" s="892" t="s">
        <v>38</v>
      </c>
      <c r="D72" s="892"/>
      <c r="E72" s="8">
        <f>ESF!E34</f>
        <v>1475878.18</v>
      </c>
    </row>
    <row r="73" spans="1:5" ht="15">
      <c r="A73" s="893"/>
      <c r="B73" s="894"/>
      <c r="C73" s="892" t="s">
        <v>40</v>
      </c>
      <c r="D73" s="892"/>
      <c r="E73" s="8">
        <f>ESF!E35</f>
        <v>0.04</v>
      </c>
    </row>
    <row r="74" spans="1:5" ht="15">
      <c r="A74" s="893"/>
      <c r="B74" s="894"/>
      <c r="C74" s="892" t="s">
        <v>41</v>
      </c>
      <c r="D74" s="892"/>
      <c r="E74" s="8">
        <f>ESF!E36</f>
        <v>0</v>
      </c>
    </row>
    <row r="75" spans="1:5" ht="15">
      <c r="A75" s="893"/>
      <c r="B75" s="894"/>
      <c r="C75" s="892" t="s">
        <v>43</v>
      </c>
      <c r="D75" s="892"/>
      <c r="E75" s="8">
        <f>ESF!E37</f>
        <v>0</v>
      </c>
    </row>
    <row r="76" spans="1:5" ht="15.75" thickBot="1">
      <c r="A76" s="893"/>
      <c r="B76" s="4"/>
      <c r="C76" s="895" t="s">
        <v>45</v>
      </c>
      <c r="D76" s="895"/>
      <c r="E76" s="9">
        <f>ESF!E39</f>
        <v>50010331.19</v>
      </c>
    </row>
    <row r="77" spans="1:5" ht="15.75" thickBot="1">
      <c r="A77" s="893"/>
      <c r="B77" s="2"/>
      <c r="C77" s="895" t="s">
        <v>47</v>
      </c>
      <c r="D77" s="895"/>
      <c r="E77" s="9">
        <f>ESF!E41</f>
        <v>73377201.74</v>
      </c>
    </row>
    <row r="78" spans="1:5" ht="15">
      <c r="A78" s="893" t="s">
        <v>68</v>
      </c>
      <c r="B78" s="894" t="s">
        <v>8</v>
      </c>
      <c r="C78" s="892" t="s">
        <v>10</v>
      </c>
      <c r="D78" s="892"/>
      <c r="E78" s="8">
        <f>ESF!J16</f>
        <v>18348294.87</v>
      </c>
    </row>
    <row r="79" spans="1:5" ht="15">
      <c r="A79" s="893"/>
      <c r="B79" s="894"/>
      <c r="C79" s="892" t="s">
        <v>12</v>
      </c>
      <c r="D79" s="892"/>
      <c r="E79" s="8">
        <f>ESF!J17</f>
        <v>0</v>
      </c>
    </row>
    <row r="80" spans="1:5" ht="15">
      <c r="A80" s="893"/>
      <c r="B80" s="894"/>
      <c r="C80" s="892" t="s">
        <v>14</v>
      </c>
      <c r="D80" s="892"/>
      <c r="E80" s="8">
        <f>ESF!J18</f>
        <v>0</v>
      </c>
    </row>
    <row r="81" spans="1:5" ht="15">
      <c r="A81" s="893"/>
      <c r="B81" s="894"/>
      <c r="C81" s="892" t="s">
        <v>16</v>
      </c>
      <c r="D81" s="892"/>
      <c r="E81" s="8">
        <f>ESF!J19</f>
        <v>0</v>
      </c>
    </row>
    <row r="82" spans="1:5" ht="15">
      <c r="A82" s="893"/>
      <c r="B82" s="894"/>
      <c r="C82" s="892" t="s">
        <v>18</v>
      </c>
      <c r="D82" s="892"/>
      <c r="E82" s="8">
        <f>ESF!J20</f>
        <v>0</v>
      </c>
    </row>
    <row r="83" spans="1:5" ht="15">
      <c r="A83" s="893"/>
      <c r="B83" s="894"/>
      <c r="C83" s="892" t="s">
        <v>20</v>
      </c>
      <c r="D83" s="892"/>
      <c r="E83" s="8">
        <f>ESF!J21</f>
        <v>0</v>
      </c>
    </row>
    <row r="84" spans="1:5" ht="15">
      <c r="A84" s="893"/>
      <c r="B84" s="894"/>
      <c r="C84" s="892" t="s">
        <v>22</v>
      </c>
      <c r="D84" s="892"/>
      <c r="E84" s="8">
        <f>ESF!J22</f>
        <v>0</v>
      </c>
    </row>
    <row r="85" spans="1:5" ht="15">
      <c r="A85" s="893"/>
      <c r="B85" s="894"/>
      <c r="C85" s="892" t="s">
        <v>23</v>
      </c>
      <c r="D85" s="892"/>
      <c r="E85" s="8">
        <f>ESF!J23</f>
        <v>0.02</v>
      </c>
    </row>
    <row r="86" spans="1:5" ht="15.75" thickBot="1">
      <c r="A86" s="893"/>
      <c r="B86" s="4"/>
      <c r="C86" s="895" t="s">
        <v>25</v>
      </c>
      <c r="D86" s="895"/>
      <c r="E86" s="9">
        <f>ESF!J25</f>
        <v>18348294.89</v>
      </c>
    </row>
    <row r="87" spans="1:5" ht="15">
      <c r="A87" s="893"/>
      <c r="B87" s="894" t="s">
        <v>27</v>
      </c>
      <c r="C87" s="892" t="s">
        <v>29</v>
      </c>
      <c r="D87" s="892"/>
      <c r="E87" s="8">
        <f>ESF!J29</f>
        <v>0</v>
      </c>
    </row>
    <row r="88" spans="1:5" ht="15">
      <c r="A88" s="893"/>
      <c r="B88" s="894"/>
      <c r="C88" s="892" t="s">
        <v>31</v>
      </c>
      <c r="D88" s="892"/>
      <c r="E88" s="8">
        <f>ESF!J30</f>
        <v>0</v>
      </c>
    </row>
    <row r="89" spans="1:5" ht="15">
      <c r="A89" s="893"/>
      <c r="B89" s="894"/>
      <c r="C89" s="892" t="s">
        <v>33</v>
      </c>
      <c r="D89" s="892"/>
      <c r="E89" s="8">
        <f>ESF!J31</f>
        <v>0</v>
      </c>
    </row>
    <row r="90" spans="1:5" ht="15">
      <c r="A90" s="893"/>
      <c r="B90" s="894"/>
      <c r="C90" s="892" t="s">
        <v>35</v>
      </c>
      <c r="D90" s="892"/>
      <c r="E90" s="8">
        <f>ESF!J32</f>
        <v>0</v>
      </c>
    </row>
    <row r="91" spans="1:5" ht="15">
      <c r="A91" s="893"/>
      <c r="B91" s="894"/>
      <c r="C91" s="892" t="s">
        <v>37</v>
      </c>
      <c r="D91" s="892"/>
      <c r="E91" s="8">
        <f>ESF!J33</f>
        <v>0</v>
      </c>
    </row>
    <row r="92" spans="1:5" ht="15">
      <c r="A92" s="893"/>
      <c r="B92" s="894"/>
      <c r="C92" s="892" t="s">
        <v>39</v>
      </c>
      <c r="D92" s="892"/>
      <c r="E92" s="8">
        <f>ESF!J34</f>
        <v>0</v>
      </c>
    </row>
    <row r="93" spans="1:5" ht="15.75" thickBot="1">
      <c r="A93" s="893"/>
      <c r="B93" s="2"/>
      <c r="C93" s="895" t="s">
        <v>42</v>
      </c>
      <c r="D93" s="895"/>
      <c r="E93" s="9">
        <f>ESF!J36</f>
        <v>0</v>
      </c>
    </row>
    <row r="94" spans="1:5" ht="15.75" thickBot="1">
      <c r="A94" s="893"/>
      <c r="B94" s="2"/>
      <c r="C94" s="895" t="s">
        <v>44</v>
      </c>
      <c r="D94" s="895"/>
      <c r="E94" s="9">
        <f>ESF!J38</f>
        <v>18348294.89</v>
      </c>
    </row>
    <row r="95" spans="1:5" ht="15">
      <c r="A95" s="3"/>
      <c r="B95" s="894" t="s">
        <v>46</v>
      </c>
      <c r="C95" s="896" t="s">
        <v>48</v>
      </c>
      <c r="D95" s="896"/>
      <c r="E95" s="10">
        <f>ESF!J42</f>
        <v>56921106</v>
      </c>
    </row>
    <row r="96" spans="1:5" ht="15">
      <c r="A96" s="3"/>
      <c r="B96" s="894"/>
      <c r="C96" s="892" t="s">
        <v>49</v>
      </c>
      <c r="D96" s="892"/>
      <c r="E96" s="8">
        <f>ESF!J44</f>
        <v>56921106</v>
      </c>
    </row>
    <row r="97" spans="1:5" ht="15">
      <c r="A97" s="3"/>
      <c r="B97" s="894"/>
      <c r="C97" s="892" t="s">
        <v>50</v>
      </c>
      <c r="D97" s="892"/>
      <c r="E97" s="8">
        <f>ESF!J45</f>
        <v>0</v>
      </c>
    </row>
    <row r="98" spans="1:5" ht="15">
      <c r="A98" s="3"/>
      <c r="B98" s="894"/>
      <c r="C98" s="892" t="s">
        <v>51</v>
      </c>
      <c r="D98" s="892"/>
      <c r="E98" s="8">
        <f>ESF!J46</f>
        <v>0</v>
      </c>
    </row>
    <row r="99" spans="1:5" ht="15">
      <c r="A99" s="3"/>
      <c r="B99" s="894"/>
      <c r="C99" s="896" t="s">
        <v>52</v>
      </c>
      <c r="D99" s="896"/>
      <c r="E99" s="10">
        <f>ESF!J48</f>
        <v>-1892199.3000000003</v>
      </c>
    </row>
    <row r="100" spans="1:5" ht="15">
      <c r="A100" s="3"/>
      <c r="B100" s="894"/>
      <c r="C100" s="892" t="s">
        <v>53</v>
      </c>
      <c r="D100" s="892"/>
      <c r="E100" s="8">
        <f>ESF!J50</f>
        <v>-2913049.99</v>
      </c>
    </row>
    <row r="101" spans="1:5" ht="15">
      <c r="A101" s="3"/>
      <c r="B101" s="894"/>
      <c r="C101" s="892" t="s">
        <v>54</v>
      </c>
      <c r="D101" s="892"/>
      <c r="E101" s="8">
        <f>ESF!J51</f>
        <v>1020850.69</v>
      </c>
    </row>
    <row r="102" spans="1:5" ht="15">
      <c r="A102" s="3"/>
      <c r="B102" s="894"/>
      <c r="C102" s="892" t="s">
        <v>55</v>
      </c>
      <c r="D102" s="892"/>
      <c r="E102" s="8">
        <f>ESF!J52</f>
        <v>0</v>
      </c>
    </row>
    <row r="103" spans="1:5" ht="15">
      <c r="A103" s="3"/>
      <c r="B103" s="894"/>
      <c r="C103" s="892" t="s">
        <v>56</v>
      </c>
      <c r="D103" s="892"/>
      <c r="E103" s="8">
        <f>ESF!J53</f>
        <v>0</v>
      </c>
    </row>
    <row r="104" spans="1:5" ht="15">
      <c r="A104" s="3"/>
      <c r="B104" s="894"/>
      <c r="C104" s="892" t="s">
        <v>57</v>
      </c>
      <c r="D104" s="892"/>
      <c r="E104" s="8">
        <f>ESF!J54</f>
        <v>0</v>
      </c>
    </row>
    <row r="105" spans="1:5" ht="15">
      <c r="A105" s="3"/>
      <c r="B105" s="894"/>
      <c r="C105" s="896" t="s">
        <v>58</v>
      </c>
      <c r="D105" s="896"/>
      <c r="E105" s="10">
        <f>ESF!J56</f>
        <v>0</v>
      </c>
    </row>
    <row r="106" spans="1:5" ht="15">
      <c r="A106" s="3"/>
      <c r="B106" s="894"/>
      <c r="C106" s="892" t="s">
        <v>59</v>
      </c>
      <c r="D106" s="892"/>
      <c r="E106" s="8">
        <f>ESF!J58</f>
        <v>0</v>
      </c>
    </row>
    <row r="107" spans="1:5" ht="15">
      <c r="A107" s="3"/>
      <c r="B107" s="894"/>
      <c r="C107" s="892" t="s">
        <v>60</v>
      </c>
      <c r="D107" s="892"/>
      <c r="E107" s="8">
        <f>ESF!J59</f>
        <v>0</v>
      </c>
    </row>
    <row r="108" spans="1:5" ht="15.75" thickBot="1">
      <c r="A108" s="3"/>
      <c r="B108" s="894"/>
      <c r="C108" s="895" t="s">
        <v>61</v>
      </c>
      <c r="D108" s="895"/>
      <c r="E108" s="9">
        <f>ESF!J61</f>
        <v>55028906.7</v>
      </c>
    </row>
    <row r="109" spans="1:5" ht="15.75" thickBot="1">
      <c r="A109" s="3"/>
      <c r="B109" s="2"/>
      <c r="C109" s="895" t="s">
        <v>62</v>
      </c>
      <c r="D109" s="895"/>
      <c r="E109" s="9">
        <f>ESF!J63</f>
        <v>73377201.59</v>
      </c>
    </row>
    <row r="110" spans="1:5" ht="15">
      <c r="A110" s="3"/>
      <c r="B110" s="2"/>
      <c r="C110" s="903" t="s">
        <v>73</v>
      </c>
      <c r="D110" s="5" t="s">
        <v>63</v>
      </c>
      <c r="E110" s="10">
        <f>ESF!C71</f>
        <v>0</v>
      </c>
    </row>
    <row r="111" spans="1:5" ht="15">
      <c r="A111" s="3"/>
      <c r="B111" s="2"/>
      <c r="C111" s="901"/>
      <c r="D111" s="5" t="s">
        <v>64</v>
      </c>
      <c r="E111" s="10">
        <f>ESF!C72</f>
        <v>0</v>
      </c>
    </row>
    <row r="112" spans="1:5" ht="15">
      <c r="A112" s="3"/>
      <c r="B112" s="2"/>
      <c r="C112" s="901" t="s">
        <v>72</v>
      </c>
      <c r="D112" s="5" t="s">
        <v>63</v>
      </c>
      <c r="E112" s="10">
        <f>ESF!G71</f>
        <v>0</v>
      </c>
    </row>
    <row r="113" spans="1:5" ht="15">
      <c r="A113" s="3"/>
      <c r="B113" s="2"/>
      <c r="C113" s="901"/>
      <c r="D113" s="5" t="s">
        <v>64</v>
      </c>
      <c r="E113" s="10">
        <f>ESF!G72</f>
        <v>0</v>
      </c>
    </row>
    <row r="114" spans="1:5" ht="15">
      <c r="A114" s="898" t="s">
        <v>1</v>
      </c>
      <c r="B114" s="898"/>
      <c r="C114" s="898"/>
      <c r="D114" s="898"/>
      <c r="E114" s="13" t="e">
        <f>ECSF!#REF!</f>
        <v>#REF!</v>
      </c>
    </row>
    <row r="115" spans="1:5" ht="15">
      <c r="A115" s="898" t="s">
        <v>3</v>
      </c>
      <c r="B115" s="898"/>
      <c r="C115" s="898"/>
      <c r="D115" s="898"/>
      <c r="E115" s="13">
        <f>ECSF!C5</f>
        <v>0</v>
      </c>
    </row>
    <row r="116" spans="1:5" ht="15">
      <c r="A116" s="898" t="s">
        <v>2</v>
      </c>
      <c r="B116" s="898"/>
      <c r="C116" s="898"/>
      <c r="D116" s="898"/>
      <c r="E116" s="14"/>
    </row>
    <row r="117" spans="1:5" ht="15">
      <c r="A117" s="898" t="s">
        <v>71</v>
      </c>
      <c r="B117" s="898"/>
      <c r="C117" s="898"/>
      <c r="D117" s="898"/>
      <c r="E117" t="s">
        <v>70</v>
      </c>
    </row>
    <row r="118" spans="2:5" ht="15">
      <c r="B118" s="899" t="s">
        <v>65</v>
      </c>
      <c r="C118" s="896" t="s">
        <v>5</v>
      </c>
      <c r="D118" s="896"/>
      <c r="E118" s="11">
        <f>ECSF!D12</f>
        <v>0</v>
      </c>
    </row>
    <row r="119" spans="2:5" ht="15">
      <c r="B119" s="899"/>
      <c r="C119" s="896" t="s">
        <v>7</v>
      </c>
      <c r="D119" s="896"/>
      <c r="E119" s="11">
        <f>ECSF!D14</f>
        <v>0</v>
      </c>
    </row>
    <row r="120" spans="2:5" ht="15">
      <c r="B120" s="899"/>
      <c r="C120" s="892" t="s">
        <v>9</v>
      </c>
      <c r="D120" s="892"/>
      <c r="E120" s="12">
        <f>ECSF!D16</f>
        <v>1295919.1</v>
      </c>
    </row>
    <row r="121" spans="2:5" ht="15">
      <c r="B121" s="899"/>
      <c r="C121" s="892" t="s">
        <v>11</v>
      </c>
      <c r="D121" s="892"/>
      <c r="E121" s="12">
        <f>ECSF!D17</f>
        <v>0</v>
      </c>
    </row>
    <row r="122" spans="2:5" ht="15">
      <c r="B122" s="899"/>
      <c r="C122" s="892" t="s">
        <v>13</v>
      </c>
      <c r="D122" s="892"/>
      <c r="E122" s="12">
        <f>ECSF!D18</f>
        <v>0</v>
      </c>
    </row>
    <row r="123" spans="2:5" ht="15">
      <c r="B123" s="899"/>
      <c r="C123" s="892" t="s">
        <v>15</v>
      </c>
      <c r="D123" s="892"/>
      <c r="E123" s="12">
        <f>ECSF!D19</f>
        <v>0</v>
      </c>
    </row>
    <row r="124" spans="2:5" ht="15">
      <c r="B124" s="899"/>
      <c r="C124" s="892" t="s">
        <v>17</v>
      </c>
      <c r="D124" s="892"/>
      <c r="E124" s="12">
        <f>ECSF!D20</f>
        <v>0</v>
      </c>
    </row>
    <row r="125" spans="2:5" ht="15">
      <c r="B125" s="899"/>
      <c r="C125" s="892" t="s">
        <v>19</v>
      </c>
      <c r="D125" s="892"/>
      <c r="E125" s="12">
        <f>ECSF!D21</f>
        <v>0</v>
      </c>
    </row>
    <row r="126" spans="2:5" ht="15">
      <c r="B126" s="899"/>
      <c r="C126" s="892" t="s">
        <v>21</v>
      </c>
      <c r="D126" s="892"/>
      <c r="E126" s="12">
        <f>ECSF!D22</f>
        <v>0</v>
      </c>
    </row>
    <row r="127" spans="2:5" ht="15">
      <c r="B127" s="899"/>
      <c r="C127" s="896" t="s">
        <v>26</v>
      </c>
      <c r="D127" s="896"/>
      <c r="E127" s="11">
        <f>ECSF!D24</f>
        <v>0</v>
      </c>
    </row>
    <row r="128" spans="2:5" ht="15">
      <c r="B128" s="899"/>
      <c r="C128" s="892" t="s">
        <v>28</v>
      </c>
      <c r="D128" s="892"/>
      <c r="E128" s="12">
        <f>ECSF!D26</f>
        <v>0</v>
      </c>
    </row>
    <row r="129" spans="2:5" ht="15">
      <c r="B129" s="899"/>
      <c r="C129" s="892" t="s">
        <v>30</v>
      </c>
      <c r="D129" s="892"/>
      <c r="E129" s="12">
        <f>ECSF!D27</f>
        <v>0</v>
      </c>
    </row>
    <row r="130" spans="2:5" ht="15">
      <c r="B130" s="899"/>
      <c r="C130" s="892" t="s">
        <v>32</v>
      </c>
      <c r="D130" s="892"/>
      <c r="E130" s="12">
        <f>ECSF!D28</f>
        <v>0</v>
      </c>
    </row>
    <row r="131" spans="2:5" ht="15">
      <c r="B131" s="899"/>
      <c r="C131" s="892" t="s">
        <v>34</v>
      </c>
      <c r="D131" s="892"/>
      <c r="E131" s="12">
        <f>ECSF!D29</f>
        <v>0</v>
      </c>
    </row>
    <row r="132" spans="2:5" ht="15">
      <c r="B132" s="899"/>
      <c r="C132" s="892" t="s">
        <v>36</v>
      </c>
      <c r="D132" s="892"/>
      <c r="E132" s="12">
        <f>ECSF!D30</f>
        <v>0</v>
      </c>
    </row>
    <row r="133" spans="2:5" ht="15">
      <c r="B133" s="899"/>
      <c r="C133" s="892" t="s">
        <v>38</v>
      </c>
      <c r="D133" s="892"/>
      <c r="E133" s="12">
        <f>ECSF!D31</f>
        <v>0</v>
      </c>
    </row>
    <row r="134" spans="2:5" ht="15">
      <c r="B134" s="899"/>
      <c r="C134" s="892" t="s">
        <v>40</v>
      </c>
      <c r="D134" s="892"/>
      <c r="E134" s="12">
        <f>ECSF!D32</f>
        <v>0</v>
      </c>
    </row>
    <row r="135" spans="2:5" ht="15">
      <c r="B135" s="899"/>
      <c r="C135" s="892" t="s">
        <v>41</v>
      </c>
      <c r="D135" s="892"/>
      <c r="E135" s="12">
        <f>ECSF!D33</f>
        <v>0</v>
      </c>
    </row>
    <row r="136" spans="2:5" ht="15">
      <c r="B136" s="899"/>
      <c r="C136" s="892" t="s">
        <v>43</v>
      </c>
      <c r="D136" s="892"/>
      <c r="E136" s="12">
        <f>ECSF!D34</f>
        <v>0</v>
      </c>
    </row>
    <row r="137" spans="2:5" ht="15">
      <c r="B137" s="899"/>
      <c r="C137" s="896" t="s">
        <v>6</v>
      </c>
      <c r="D137" s="896"/>
      <c r="E137" s="11">
        <f>ECSF!I12</f>
        <v>0</v>
      </c>
    </row>
    <row r="138" spans="2:5" ht="15">
      <c r="B138" s="899"/>
      <c r="C138" s="896" t="s">
        <v>8</v>
      </c>
      <c r="D138" s="896"/>
      <c r="E138" s="11">
        <f>ECSF!I14</f>
        <v>0</v>
      </c>
    </row>
    <row r="139" spans="2:5" ht="15">
      <c r="B139" s="899"/>
      <c r="C139" s="892" t="s">
        <v>10</v>
      </c>
      <c r="D139" s="892"/>
      <c r="E139" s="12">
        <f>ECSF!I16</f>
        <v>0</v>
      </c>
    </row>
    <row r="140" spans="2:5" ht="15">
      <c r="B140" s="899"/>
      <c r="C140" s="892" t="s">
        <v>12</v>
      </c>
      <c r="D140" s="892"/>
      <c r="E140" s="12">
        <f>ECSF!I17</f>
        <v>0</v>
      </c>
    </row>
    <row r="141" spans="2:5" ht="15">
      <c r="B141" s="899"/>
      <c r="C141" s="892" t="s">
        <v>14</v>
      </c>
      <c r="D141" s="892"/>
      <c r="E141" s="12">
        <f>ECSF!I18</f>
        <v>0</v>
      </c>
    </row>
    <row r="142" spans="2:5" ht="15">
      <c r="B142" s="899"/>
      <c r="C142" s="892" t="s">
        <v>16</v>
      </c>
      <c r="D142" s="892"/>
      <c r="E142" s="12">
        <f>ECSF!I19</f>
        <v>0</v>
      </c>
    </row>
    <row r="143" spans="2:5" ht="15">
      <c r="B143" s="899"/>
      <c r="C143" s="892" t="s">
        <v>18</v>
      </c>
      <c r="D143" s="892"/>
      <c r="E143" s="12">
        <f>ECSF!I20</f>
        <v>0</v>
      </c>
    </row>
    <row r="144" spans="2:5" ht="15">
      <c r="B144" s="899"/>
      <c r="C144" s="892" t="s">
        <v>20</v>
      </c>
      <c r="D144" s="892"/>
      <c r="E144" s="12">
        <f>ECSF!I21</f>
        <v>0</v>
      </c>
    </row>
    <row r="145" spans="2:5" ht="15">
      <c r="B145" s="899"/>
      <c r="C145" s="892" t="s">
        <v>22</v>
      </c>
      <c r="D145" s="892"/>
      <c r="E145" s="12">
        <f>ECSF!I22</f>
        <v>0</v>
      </c>
    </row>
    <row r="146" spans="2:5" ht="15">
      <c r="B146" s="899"/>
      <c r="C146" s="892" t="s">
        <v>23</v>
      </c>
      <c r="D146" s="892"/>
      <c r="E146" s="12">
        <f>ECSF!I23</f>
        <v>0</v>
      </c>
    </row>
    <row r="147" spans="2:5" ht="15">
      <c r="B147" s="899"/>
      <c r="C147" s="897" t="s">
        <v>27</v>
      </c>
      <c r="D147" s="897"/>
      <c r="E147" s="11">
        <f>ECSF!I25</f>
        <v>0</v>
      </c>
    </row>
    <row r="148" spans="2:5" ht="15">
      <c r="B148" s="899"/>
      <c r="C148" s="892" t="s">
        <v>29</v>
      </c>
      <c r="D148" s="892"/>
      <c r="E148" s="12">
        <f>ECSF!I27</f>
        <v>0</v>
      </c>
    </row>
    <row r="149" spans="2:5" ht="15">
      <c r="B149" s="899"/>
      <c r="C149" s="892" t="s">
        <v>31</v>
      </c>
      <c r="D149" s="892"/>
      <c r="E149" s="12">
        <f>ECSF!I28</f>
        <v>0</v>
      </c>
    </row>
    <row r="150" spans="2:5" ht="15">
      <c r="B150" s="899"/>
      <c r="C150" s="892" t="s">
        <v>33</v>
      </c>
      <c r="D150" s="892"/>
      <c r="E150" s="12">
        <f>ECSF!I29</f>
        <v>0</v>
      </c>
    </row>
    <row r="151" spans="2:5" ht="15">
      <c r="B151" s="899"/>
      <c r="C151" s="892" t="s">
        <v>35</v>
      </c>
      <c r="D151" s="892"/>
      <c r="E151" s="12">
        <f>ECSF!I30</f>
        <v>0</v>
      </c>
    </row>
    <row r="152" spans="2:5" ht="15">
      <c r="B152" s="899"/>
      <c r="C152" s="892" t="s">
        <v>37</v>
      </c>
      <c r="D152" s="892"/>
      <c r="E152" s="12">
        <f>ECSF!I31</f>
        <v>0</v>
      </c>
    </row>
    <row r="153" spans="2:5" ht="15">
      <c r="B153" s="899"/>
      <c r="C153" s="892" t="s">
        <v>39</v>
      </c>
      <c r="D153" s="892"/>
      <c r="E153" s="12">
        <f>ECSF!I32</f>
        <v>0</v>
      </c>
    </row>
    <row r="154" spans="2:5" ht="15">
      <c r="B154" s="899"/>
      <c r="C154" s="896" t="s">
        <v>46</v>
      </c>
      <c r="D154" s="896"/>
      <c r="E154" s="11">
        <f>ECSF!I34</f>
        <v>35108647.42</v>
      </c>
    </row>
    <row r="155" spans="2:5" ht="15">
      <c r="B155" s="899"/>
      <c r="C155" s="896" t="s">
        <v>48</v>
      </c>
      <c r="D155" s="896"/>
      <c r="E155" s="11">
        <f>ECSF!I36</f>
        <v>34006870.24</v>
      </c>
    </row>
    <row r="156" spans="2:5" ht="15">
      <c r="B156" s="899"/>
      <c r="C156" s="892" t="s">
        <v>49</v>
      </c>
      <c r="D156" s="892"/>
      <c r="E156" s="12">
        <f>ECSF!I38</f>
        <v>34006870.24</v>
      </c>
    </row>
    <row r="157" spans="2:5" ht="15">
      <c r="B157" s="899"/>
      <c r="C157" s="892" t="s">
        <v>50</v>
      </c>
      <c r="D157" s="892"/>
      <c r="E157" s="12">
        <f>ECSF!I39</f>
        <v>0</v>
      </c>
    </row>
    <row r="158" spans="2:5" ht="15">
      <c r="B158" s="899"/>
      <c r="C158" s="892" t="s">
        <v>51</v>
      </c>
      <c r="D158" s="892"/>
      <c r="E158" s="12">
        <f>ECSF!I40</f>
        <v>0</v>
      </c>
    </row>
    <row r="159" spans="2:5" ht="15">
      <c r="B159" s="899"/>
      <c r="C159" s="896" t="s">
        <v>52</v>
      </c>
      <c r="D159" s="896"/>
      <c r="E159" s="11">
        <f>ECSF!I42</f>
        <v>1101777.1799999997</v>
      </c>
    </row>
    <row r="160" spans="2:5" ht="15">
      <c r="B160" s="899"/>
      <c r="C160" s="892" t="s">
        <v>53</v>
      </c>
      <c r="D160" s="892"/>
      <c r="E160" s="12">
        <f>ECSF!I44</f>
        <v>4014827.17</v>
      </c>
    </row>
    <row r="161" spans="2:5" ht="15">
      <c r="B161" s="899"/>
      <c r="C161" s="892" t="s">
        <v>54</v>
      </c>
      <c r="D161" s="892"/>
      <c r="E161" s="12">
        <f>ECSF!I45</f>
        <v>0</v>
      </c>
    </row>
    <row r="162" spans="2:5" ht="15">
      <c r="B162" s="899"/>
      <c r="C162" s="892" t="s">
        <v>55</v>
      </c>
      <c r="D162" s="892"/>
      <c r="E162" s="12">
        <f>ECSF!I46</f>
        <v>0</v>
      </c>
    </row>
    <row r="163" spans="2:5" ht="15">
      <c r="B163" s="899"/>
      <c r="C163" s="892" t="s">
        <v>56</v>
      </c>
      <c r="D163" s="892"/>
      <c r="E163" s="12">
        <f>ECSF!I47</f>
        <v>0</v>
      </c>
    </row>
    <row r="164" spans="2:5" ht="15">
      <c r="B164" s="899"/>
      <c r="C164" s="892" t="s">
        <v>57</v>
      </c>
      <c r="D164" s="892"/>
      <c r="E164" s="12">
        <f>ECSF!I48</f>
        <v>0</v>
      </c>
    </row>
    <row r="165" spans="2:5" ht="15">
      <c r="B165" s="899"/>
      <c r="C165" s="896" t="s">
        <v>58</v>
      </c>
      <c r="D165" s="896"/>
      <c r="E165" s="11">
        <f>ECSF!I50</f>
        <v>0</v>
      </c>
    </row>
    <row r="166" spans="2:5" ht="15">
      <c r="B166" s="899"/>
      <c r="C166" s="892" t="s">
        <v>59</v>
      </c>
      <c r="D166" s="892"/>
      <c r="E166" s="12">
        <f>ECSF!I52</f>
        <v>0</v>
      </c>
    </row>
    <row r="167" spans="2:5" ht="15" customHeight="1" thickBot="1">
      <c r="B167" s="900"/>
      <c r="C167" s="892" t="s">
        <v>60</v>
      </c>
      <c r="D167" s="892"/>
      <c r="E167" s="12">
        <f>ECSF!I53</f>
        <v>0</v>
      </c>
    </row>
    <row r="168" spans="2:5" ht="15">
      <c r="B168" s="899" t="s">
        <v>66</v>
      </c>
      <c r="C168" s="896" t="s">
        <v>5</v>
      </c>
      <c r="D168" s="896"/>
      <c r="E168" s="11">
        <f>ECSF!E12</f>
        <v>17086248.21</v>
      </c>
    </row>
    <row r="169" spans="2:5" ht="15" customHeight="1">
      <c r="B169" s="899"/>
      <c r="C169" s="896" t="s">
        <v>7</v>
      </c>
      <c r="D169" s="896"/>
      <c r="E169" s="11">
        <f>ECSF!E14</f>
        <v>11939867.100000001</v>
      </c>
    </row>
    <row r="170" spans="2:5" ht="15" customHeight="1">
      <c r="B170" s="899"/>
      <c r="C170" s="892" t="s">
        <v>9</v>
      </c>
      <c r="D170" s="892"/>
      <c r="E170" s="12">
        <f>ECSF!E16</f>
        <v>0</v>
      </c>
    </row>
    <row r="171" spans="2:5" ht="15" customHeight="1">
      <c r="B171" s="899"/>
      <c r="C171" s="892" t="s">
        <v>11</v>
      </c>
      <c r="D171" s="892"/>
      <c r="E171" s="12">
        <f>ECSF!E17</f>
        <v>17801.63</v>
      </c>
    </row>
    <row r="172" spans="2:5" ht="15">
      <c r="B172" s="899"/>
      <c r="C172" s="892" t="s">
        <v>13</v>
      </c>
      <c r="D172" s="892"/>
      <c r="E172" s="12">
        <f>ECSF!E18</f>
        <v>13217984.57</v>
      </c>
    </row>
    <row r="173" spans="2:5" ht="15">
      <c r="B173" s="899"/>
      <c r="C173" s="892" t="s">
        <v>15</v>
      </c>
      <c r="D173" s="892"/>
      <c r="E173" s="12">
        <f>ECSF!E19</f>
        <v>0</v>
      </c>
    </row>
    <row r="174" spans="2:5" ht="15" customHeight="1">
      <c r="B174" s="899"/>
      <c r="C174" s="892" t="s">
        <v>17</v>
      </c>
      <c r="D174" s="892"/>
      <c r="E174" s="12">
        <f>ECSF!E20</f>
        <v>0</v>
      </c>
    </row>
    <row r="175" spans="2:5" ht="15" customHeight="1">
      <c r="B175" s="899"/>
      <c r="C175" s="892" t="s">
        <v>19</v>
      </c>
      <c r="D175" s="892"/>
      <c r="E175" s="12">
        <f>ECSF!E21</f>
        <v>0</v>
      </c>
    </row>
    <row r="176" spans="2:5" ht="15">
      <c r="B176" s="899"/>
      <c r="C176" s="892" t="s">
        <v>21</v>
      </c>
      <c r="D176" s="892"/>
      <c r="E176" s="12">
        <f>ECSF!E22</f>
        <v>0</v>
      </c>
    </row>
    <row r="177" spans="2:5" ht="15" customHeight="1">
      <c r="B177" s="899"/>
      <c r="C177" s="896" t="s">
        <v>26</v>
      </c>
      <c r="D177" s="896"/>
      <c r="E177" s="11">
        <f>ECSF!E24</f>
        <v>5146381.109999999</v>
      </c>
    </row>
    <row r="178" spans="2:5" ht="15">
      <c r="B178" s="899"/>
      <c r="C178" s="892" t="s">
        <v>28</v>
      </c>
      <c r="D178" s="892"/>
      <c r="E178" s="12">
        <f>ECSF!E26</f>
        <v>0</v>
      </c>
    </row>
    <row r="179" spans="2:5" ht="15" customHeight="1">
      <c r="B179" s="899"/>
      <c r="C179" s="892" t="s">
        <v>30</v>
      </c>
      <c r="D179" s="892"/>
      <c r="E179" s="12">
        <f>ECSF!E27</f>
        <v>0</v>
      </c>
    </row>
    <row r="180" spans="2:5" ht="15" customHeight="1">
      <c r="B180" s="899"/>
      <c r="C180" s="892" t="s">
        <v>32</v>
      </c>
      <c r="D180" s="892"/>
      <c r="E180" s="12">
        <f>ECSF!E28</f>
        <v>3948961.11</v>
      </c>
    </row>
    <row r="181" spans="2:5" ht="15" customHeight="1">
      <c r="B181" s="899"/>
      <c r="C181" s="892" t="s">
        <v>34</v>
      </c>
      <c r="D181" s="892"/>
      <c r="E181" s="12">
        <f>ECSF!E29</f>
        <v>1197420</v>
      </c>
    </row>
    <row r="182" spans="2:5" ht="15" customHeight="1">
      <c r="B182" s="899"/>
      <c r="C182" s="892" t="s">
        <v>36</v>
      </c>
      <c r="D182" s="892"/>
      <c r="E182" s="12">
        <f>ECSF!E30</f>
        <v>0</v>
      </c>
    </row>
    <row r="183" spans="2:5" ht="15" customHeight="1">
      <c r="B183" s="899"/>
      <c r="C183" s="892" t="s">
        <v>38</v>
      </c>
      <c r="D183" s="892"/>
      <c r="E183" s="12">
        <f>ECSF!E31</f>
        <v>0</v>
      </c>
    </row>
    <row r="184" spans="2:5" ht="15" customHeight="1">
      <c r="B184" s="899"/>
      <c r="C184" s="892" t="s">
        <v>40</v>
      </c>
      <c r="D184" s="892"/>
      <c r="E184" s="12">
        <f>ECSF!E32</f>
        <v>0</v>
      </c>
    </row>
    <row r="185" spans="2:5" ht="15" customHeight="1">
      <c r="B185" s="899"/>
      <c r="C185" s="892" t="s">
        <v>41</v>
      </c>
      <c r="D185" s="892"/>
      <c r="E185" s="12">
        <f>ECSF!E33</f>
        <v>0</v>
      </c>
    </row>
    <row r="186" spans="2:5" ht="15" customHeight="1">
      <c r="B186" s="899"/>
      <c r="C186" s="892" t="s">
        <v>43</v>
      </c>
      <c r="D186" s="892"/>
      <c r="E186" s="12">
        <f>ECSF!E34</f>
        <v>0</v>
      </c>
    </row>
    <row r="187" spans="2:5" ht="15" customHeight="1">
      <c r="B187" s="899"/>
      <c r="C187" s="896" t="s">
        <v>6</v>
      </c>
      <c r="D187" s="896"/>
      <c r="E187" s="11">
        <f>ECSF!J12</f>
        <v>18022399.21</v>
      </c>
    </row>
    <row r="188" spans="2:5" ht="15">
      <c r="B188" s="899"/>
      <c r="C188" s="896" t="s">
        <v>8</v>
      </c>
      <c r="D188" s="896"/>
      <c r="E188" s="11">
        <f>ECSF!J14</f>
        <v>0</v>
      </c>
    </row>
    <row r="189" spans="2:5" ht="15">
      <c r="B189" s="899"/>
      <c r="C189" s="892" t="s">
        <v>10</v>
      </c>
      <c r="D189" s="892"/>
      <c r="E189" s="12">
        <f>ECSF!J16</f>
        <v>18022399.21</v>
      </c>
    </row>
    <row r="190" spans="2:5" ht="15">
      <c r="B190" s="899"/>
      <c r="C190" s="892" t="s">
        <v>12</v>
      </c>
      <c r="D190" s="892"/>
      <c r="E190" s="12">
        <f>ECSF!J17</f>
        <v>0</v>
      </c>
    </row>
    <row r="191" spans="2:5" ht="15" customHeight="1">
      <c r="B191" s="899"/>
      <c r="C191" s="892" t="s">
        <v>14</v>
      </c>
      <c r="D191" s="892"/>
      <c r="E191" s="12">
        <f>ECSF!J18</f>
        <v>0</v>
      </c>
    </row>
    <row r="192" spans="2:5" ht="15">
      <c r="B192" s="899"/>
      <c r="C192" s="892" t="s">
        <v>16</v>
      </c>
      <c r="D192" s="892"/>
      <c r="E192" s="12">
        <f>ECSF!J19</f>
        <v>0</v>
      </c>
    </row>
    <row r="193" spans="2:5" ht="15" customHeight="1">
      <c r="B193" s="899"/>
      <c r="C193" s="892" t="s">
        <v>18</v>
      </c>
      <c r="D193" s="892"/>
      <c r="E193" s="12">
        <f>ECSF!J20</f>
        <v>0</v>
      </c>
    </row>
    <row r="194" spans="2:5" ht="15" customHeight="1">
      <c r="B194" s="899"/>
      <c r="C194" s="892" t="s">
        <v>20</v>
      </c>
      <c r="D194" s="892"/>
      <c r="E194" s="12">
        <f>ECSF!J21</f>
        <v>0</v>
      </c>
    </row>
    <row r="195" spans="2:5" ht="15" customHeight="1">
      <c r="B195" s="899"/>
      <c r="C195" s="892" t="s">
        <v>22</v>
      </c>
      <c r="D195" s="892"/>
      <c r="E195" s="12">
        <f>ECSF!J22</f>
        <v>0</v>
      </c>
    </row>
    <row r="196" spans="2:5" ht="15" customHeight="1">
      <c r="B196" s="899"/>
      <c r="C196" s="892" t="s">
        <v>23</v>
      </c>
      <c r="D196" s="892"/>
      <c r="E196" s="12">
        <f>ECSF!J23</f>
        <v>0</v>
      </c>
    </row>
    <row r="197" spans="2:5" ht="15" customHeight="1">
      <c r="B197" s="899"/>
      <c r="C197" s="897" t="s">
        <v>27</v>
      </c>
      <c r="D197" s="897"/>
      <c r="E197" s="11">
        <f>ECSF!J25</f>
        <v>0</v>
      </c>
    </row>
    <row r="198" spans="2:5" ht="15" customHeight="1">
      <c r="B198" s="899"/>
      <c r="C198" s="892" t="s">
        <v>29</v>
      </c>
      <c r="D198" s="892"/>
      <c r="E198" s="12">
        <f>ECSF!J27</f>
        <v>0</v>
      </c>
    </row>
    <row r="199" spans="2:5" ht="15" customHeight="1">
      <c r="B199" s="899"/>
      <c r="C199" s="892" t="s">
        <v>31</v>
      </c>
      <c r="D199" s="892"/>
      <c r="E199" s="12">
        <f>ECSF!J28</f>
        <v>0</v>
      </c>
    </row>
    <row r="200" spans="2:5" ht="15" customHeight="1">
      <c r="B200" s="899"/>
      <c r="C200" s="892" t="s">
        <v>33</v>
      </c>
      <c r="D200" s="892"/>
      <c r="E200" s="12">
        <f>ECSF!J29</f>
        <v>0</v>
      </c>
    </row>
    <row r="201" spans="2:5" ht="15">
      <c r="B201" s="899"/>
      <c r="C201" s="892" t="s">
        <v>35</v>
      </c>
      <c r="D201" s="892"/>
      <c r="E201" s="12">
        <f>ECSF!J30</f>
        <v>0</v>
      </c>
    </row>
    <row r="202" spans="2:5" ht="15" customHeight="1">
      <c r="B202" s="899"/>
      <c r="C202" s="892" t="s">
        <v>37</v>
      </c>
      <c r="D202" s="892"/>
      <c r="E202" s="12">
        <f>ECSF!J31</f>
        <v>0</v>
      </c>
    </row>
    <row r="203" spans="2:5" ht="15">
      <c r="B203" s="899"/>
      <c r="C203" s="892" t="s">
        <v>39</v>
      </c>
      <c r="D203" s="892"/>
      <c r="E203" s="12">
        <f>ECSF!J32</f>
        <v>0</v>
      </c>
    </row>
    <row r="204" spans="2:5" ht="15" customHeight="1">
      <c r="B204" s="899"/>
      <c r="C204" s="896" t="s">
        <v>46</v>
      </c>
      <c r="D204" s="896"/>
      <c r="E204" s="11">
        <f>ECSF!J34</f>
        <v>0</v>
      </c>
    </row>
    <row r="205" spans="2:5" ht="15" customHeight="1">
      <c r="B205" s="899"/>
      <c r="C205" s="896" t="s">
        <v>48</v>
      </c>
      <c r="D205" s="896"/>
      <c r="E205" s="11">
        <f>ECSF!J36</f>
        <v>0</v>
      </c>
    </row>
    <row r="206" spans="2:5" ht="15" customHeight="1">
      <c r="B206" s="899"/>
      <c r="C206" s="892" t="s">
        <v>49</v>
      </c>
      <c r="D206" s="892"/>
      <c r="E206" s="12">
        <f>ECSF!J38</f>
        <v>0</v>
      </c>
    </row>
    <row r="207" spans="2:5" ht="15" customHeight="1">
      <c r="B207" s="899"/>
      <c r="C207" s="892" t="s">
        <v>50</v>
      </c>
      <c r="D207" s="892"/>
      <c r="E207" s="12">
        <f>ECSF!J39</f>
        <v>0</v>
      </c>
    </row>
    <row r="208" spans="2:5" ht="15" customHeight="1">
      <c r="B208" s="899"/>
      <c r="C208" s="892" t="s">
        <v>51</v>
      </c>
      <c r="D208" s="892"/>
      <c r="E208" s="12">
        <f>ECSF!J40</f>
        <v>0</v>
      </c>
    </row>
    <row r="209" spans="2:5" ht="15" customHeight="1">
      <c r="B209" s="899"/>
      <c r="C209" s="896" t="s">
        <v>52</v>
      </c>
      <c r="D209" s="896"/>
      <c r="E209" s="11">
        <f>ECSF!J42</f>
        <v>0</v>
      </c>
    </row>
    <row r="210" spans="2:5" ht="15">
      <c r="B210" s="899"/>
      <c r="C210" s="892" t="s">
        <v>53</v>
      </c>
      <c r="D210" s="892"/>
      <c r="E210" s="12">
        <f>ECSF!J44</f>
        <v>0</v>
      </c>
    </row>
    <row r="211" spans="2:5" ht="15" customHeight="1">
      <c r="B211" s="899"/>
      <c r="C211" s="892" t="s">
        <v>54</v>
      </c>
      <c r="D211" s="892"/>
      <c r="E211" s="12">
        <f>ECSF!J45</f>
        <v>2913049.99</v>
      </c>
    </row>
    <row r="212" spans="2:5" ht="15">
      <c r="B212" s="899"/>
      <c r="C212" s="892" t="s">
        <v>55</v>
      </c>
      <c r="D212" s="892"/>
      <c r="E212" s="12">
        <f>ECSF!J46</f>
        <v>0</v>
      </c>
    </row>
    <row r="213" spans="2:5" ht="15" customHeight="1">
      <c r="B213" s="899"/>
      <c r="C213" s="892" t="s">
        <v>56</v>
      </c>
      <c r="D213" s="892"/>
      <c r="E213" s="12">
        <f>ECSF!J47</f>
        <v>0</v>
      </c>
    </row>
    <row r="214" spans="2:5" ht="15">
      <c r="B214" s="899"/>
      <c r="C214" s="892" t="s">
        <v>57</v>
      </c>
      <c r="D214" s="892"/>
      <c r="E214" s="12">
        <f>ECSF!J48</f>
        <v>0</v>
      </c>
    </row>
    <row r="215" spans="2:5" ht="15">
      <c r="B215" s="899"/>
      <c r="C215" s="896" t="s">
        <v>58</v>
      </c>
      <c r="D215" s="896"/>
      <c r="E215" s="11">
        <f>ECSF!J50</f>
        <v>0</v>
      </c>
    </row>
    <row r="216" spans="2:5" ht="15">
      <c r="B216" s="899"/>
      <c r="C216" s="892" t="s">
        <v>59</v>
      </c>
      <c r="D216" s="892"/>
      <c r="E216" s="12">
        <f>ECSF!J52</f>
        <v>0</v>
      </c>
    </row>
    <row r="217" spans="2:5" ht="15.75" thickBot="1">
      <c r="B217" s="900"/>
      <c r="C217" s="892" t="s">
        <v>60</v>
      </c>
      <c r="D217" s="892"/>
      <c r="E217" s="12">
        <f>ECSF!J53</f>
        <v>0</v>
      </c>
    </row>
    <row r="218" spans="3:5" ht="15">
      <c r="C218" s="903" t="s">
        <v>73</v>
      </c>
      <c r="D218" s="5" t="s">
        <v>63</v>
      </c>
      <c r="E218" s="15">
        <f>ECSF!C60</f>
        <v>0</v>
      </c>
    </row>
    <row r="219" spans="3:5" ht="15">
      <c r="C219" s="901"/>
      <c r="D219" s="5" t="s">
        <v>64</v>
      </c>
      <c r="E219" s="15">
        <f>ECSF!C61</f>
        <v>0</v>
      </c>
    </row>
    <row r="220" spans="3:5" ht="15">
      <c r="C220" s="901" t="s">
        <v>72</v>
      </c>
      <c r="D220" s="5" t="s">
        <v>63</v>
      </c>
      <c r="E220" s="15">
        <f>ECSF!G60</f>
        <v>0</v>
      </c>
    </row>
    <row r="221" spans="3:5" ht="15">
      <c r="C221" s="901"/>
      <c r="D221" s="5" t="s">
        <v>64</v>
      </c>
      <c r="E221" s="15">
        <f>ECSF!G61</f>
        <v>0</v>
      </c>
    </row>
  </sheetData>
  <sheetProtection password="C4FF" sheet="1" objects="1" scenarios="1"/>
  <mergeCells count="234"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B67:B75"/>
    <mergeCell ref="C67:D67"/>
    <mergeCell ref="C73:D73"/>
    <mergeCell ref="C68:D68"/>
    <mergeCell ref="C69:D69"/>
    <mergeCell ref="C74:D7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21:D21"/>
    <mergeCell ref="C22:D22"/>
    <mergeCell ref="C24:D24"/>
    <mergeCell ref="C25:D25"/>
    <mergeCell ref="C23:D23"/>
    <mergeCell ref="C30:D30"/>
    <mergeCell ref="C29:D29"/>
    <mergeCell ref="C26:D26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view="pageLayout" zoomScaleNormal="85" workbookViewId="0" topLeftCell="A1">
      <selection activeCell="A4" sqref="A4:D4"/>
    </sheetView>
  </sheetViews>
  <sheetFormatPr defaultColWidth="11.421875" defaultRowHeight="15"/>
  <cols>
    <col min="1" max="1" width="19.28125" style="26" customWidth="1"/>
    <col min="2" max="2" width="43.00390625" style="268" customWidth="1"/>
    <col min="3" max="3" width="3.7109375" style="268" customWidth="1"/>
    <col min="4" max="4" width="46.421875" style="268" customWidth="1"/>
    <col min="5" max="5" width="7.421875" style="268" customWidth="1"/>
    <col min="6" max="6" width="15.7109375" style="268" customWidth="1"/>
    <col min="7" max="16384" width="11.421875" style="268" customWidth="1"/>
  </cols>
  <sheetData>
    <row r="1" spans="1:4" ht="9.75" customHeight="1">
      <c r="A1" s="823"/>
      <c r="B1" s="823"/>
      <c r="C1" s="823"/>
      <c r="D1" s="823"/>
    </row>
    <row r="2" spans="1:4" ht="12.75">
      <c r="A2" s="823" t="s">
        <v>449</v>
      </c>
      <c r="B2" s="823"/>
      <c r="C2" s="823"/>
      <c r="D2" s="823"/>
    </row>
    <row r="3" spans="1:4" ht="12.75">
      <c r="A3" s="823" t="s">
        <v>876</v>
      </c>
      <c r="B3" s="823"/>
      <c r="C3" s="823"/>
      <c r="D3" s="823"/>
    </row>
    <row r="4" spans="1:4" ht="12.75">
      <c r="A4" s="823" t="s">
        <v>0</v>
      </c>
      <c r="B4" s="823"/>
      <c r="C4" s="823"/>
      <c r="D4" s="823"/>
    </row>
    <row r="5" ht="8.25" customHeight="1"/>
    <row r="6" spans="1:8" ht="15" customHeight="1">
      <c r="A6" s="492" t="s">
        <v>3</v>
      </c>
      <c r="B6" s="872" t="s">
        <v>509</v>
      </c>
      <c r="C6" s="872"/>
      <c r="D6" s="872"/>
      <c r="E6" s="32"/>
      <c r="F6" s="32"/>
      <c r="G6" s="32"/>
      <c r="H6" s="32"/>
    </row>
    <row r="8" spans="1:4" ht="24.75" customHeight="1">
      <c r="A8" s="269" t="s">
        <v>313</v>
      </c>
      <c r="B8" s="904" t="s">
        <v>75</v>
      </c>
      <c r="C8" s="904"/>
      <c r="D8" s="905"/>
    </row>
    <row r="9" spans="1:4" ht="12.75">
      <c r="A9" s="270" t="s">
        <v>314</v>
      </c>
      <c r="B9" s="271"/>
      <c r="C9" s="271"/>
      <c r="D9" s="272"/>
    </row>
    <row r="10" spans="1:4" ht="12.75">
      <c r="A10" s="68"/>
      <c r="B10" s="273"/>
      <c r="C10" s="273"/>
      <c r="D10" s="274"/>
    </row>
    <row r="11" spans="1:4" ht="12.75">
      <c r="A11" s="68"/>
      <c r="B11" s="273"/>
      <c r="C11" s="273"/>
      <c r="D11" s="274"/>
    </row>
    <row r="12" spans="1:4" ht="12.75">
      <c r="A12" s="68"/>
      <c r="B12" s="273"/>
      <c r="C12" s="273"/>
      <c r="D12" s="274"/>
    </row>
    <row r="13" spans="1:4" ht="12.75">
      <c r="A13" s="68"/>
      <c r="B13" s="273"/>
      <c r="C13" s="273"/>
      <c r="D13" s="274"/>
    </row>
    <row r="14" spans="1:4" ht="12.75">
      <c r="A14" s="68" t="s">
        <v>315</v>
      </c>
      <c r="B14" s="273"/>
      <c r="C14" s="273"/>
      <c r="D14" s="274"/>
    </row>
    <row r="15" spans="1:4" ht="12.75">
      <c r="A15" s="68"/>
      <c r="B15" s="273"/>
      <c r="C15" s="273"/>
      <c r="D15" s="274"/>
    </row>
    <row r="16" spans="1:4" ht="12.75">
      <c r="A16" s="68"/>
      <c r="B16" s="273"/>
      <c r="C16" s="273"/>
      <c r="D16" s="274"/>
    </row>
    <row r="17" spans="1:4" ht="12.75">
      <c r="A17" s="68"/>
      <c r="B17" s="273"/>
      <c r="C17" s="273"/>
      <c r="D17" s="274"/>
    </row>
    <row r="18" spans="1:4" ht="12.75">
      <c r="A18" s="68"/>
      <c r="B18" s="273"/>
      <c r="C18" s="273"/>
      <c r="D18" s="274"/>
    </row>
    <row r="19" spans="1:4" ht="12.75">
      <c r="A19" s="68" t="s">
        <v>316</v>
      </c>
      <c r="B19" s="273"/>
      <c r="C19" s="273"/>
      <c r="D19" s="274"/>
    </row>
    <row r="20" spans="1:4" ht="12.75">
      <c r="A20" s="68"/>
      <c r="B20" s="273"/>
      <c r="C20" s="273"/>
      <c r="D20" s="274"/>
    </row>
    <row r="21" spans="1:4" ht="12.75">
      <c r="A21" s="68"/>
      <c r="B21" s="273"/>
      <c r="C21" s="273"/>
      <c r="D21" s="274"/>
    </row>
    <row r="22" spans="1:4" ht="12.75">
      <c r="A22" s="68"/>
      <c r="B22" s="273"/>
      <c r="C22" s="273"/>
      <c r="D22" s="274"/>
    </row>
    <row r="23" spans="1:4" ht="12.75">
      <c r="A23" s="68"/>
      <c r="B23" s="273"/>
      <c r="C23" s="273"/>
      <c r="D23" s="274"/>
    </row>
    <row r="24" spans="1:4" ht="12.75">
      <c r="A24" s="68" t="s">
        <v>317</v>
      </c>
      <c r="B24" s="273"/>
      <c r="C24" s="273"/>
      <c r="D24" s="274"/>
    </row>
    <row r="25" spans="1:4" ht="12.75">
      <c r="A25" s="72"/>
      <c r="B25" s="275"/>
      <c r="C25" s="275"/>
      <c r="D25" s="276"/>
    </row>
    <row r="27" ht="12.75">
      <c r="A27" s="16" t="s">
        <v>76</v>
      </c>
    </row>
    <row r="30" spans="1:5" ht="12.75">
      <c r="A30" s="33"/>
      <c r="B30" s="273"/>
      <c r="C30" s="273"/>
      <c r="D30" s="273"/>
      <c r="E30" s="273"/>
    </row>
    <row r="31" spans="1:5" ht="12.75">
      <c r="A31" s="273"/>
      <c r="B31" s="545"/>
      <c r="C31" s="273"/>
      <c r="D31" s="273"/>
      <c r="E31" s="273"/>
    </row>
    <row r="32" spans="1:5" ht="12.75">
      <c r="A32" s="835"/>
      <c r="B32" s="835"/>
      <c r="C32" s="273"/>
      <c r="D32" s="835"/>
      <c r="E32" s="835"/>
    </row>
    <row r="33" spans="1:5" ht="25.5" customHeight="1">
      <c r="A33" s="831"/>
      <c r="B33" s="831"/>
      <c r="C33" s="273"/>
      <c r="D33" s="831"/>
      <c r="E33" s="831"/>
    </row>
  </sheetData>
  <sheetProtection/>
  <mergeCells count="10">
    <mergeCell ref="A33:B33"/>
    <mergeCell ref="A32:B32"/>
    <mergeCell ref="D32:E32"/>
    <mergeCell ref="D33:E33"/>
    <mergeCell ref="A1:D1"/>
    <mergeCell ref="A2:D2"/>
    <mergeCell ref="A3:D3"/>
    <mergeCell ref="A4:D4"/>
    <mergeCell ref="B8:D8"/>
    <mergeCell ref="B6:D6"/>
  </mergeCells>
  <printOptions/>
  <pageMargins left="0.7" right="0.7" top="0.41" bottom="0.75" header="0.3" footer="0.3"/>
  <pageSetup fitToHeight="1" fitToWidth="1" horizontalDpi="600" verticalDpi="600" orientation="landscape" scale="77" r:id="rId2"/>
  <headerFooter>
    <oddFooter>&amp;CPágina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Usuario de Windows</cp:lastModifiedBy>
  <cp:lastPrinted>2018-04-17T18:27:20Z</cp:lastPrinted>
  <dcterms:created xsi:type="dcterms:W3CDTF">2014-01-27T16:27:43Z</dcterms:created>
  <dcterms:modified xsi:type="dcterms:W3CDTF">2018-04-24T19:35:51Z</dcterms:modified>
  <cp:category/>
  <cp:version/>
  <cp:contentType/>
  <cp:contentStatus/>
</cp:coreProperties>
</file>